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765" windowWidth="12120" windowHeight="8385" tabRatio="728" activeTab="6"/>
  </bookViews>
  <sheets>
    <sheet name="Cover" sheetId="1" r:id="rId1"/>
    <sheet name="Income St" sheetId="2" r:id="rId2"/>
    <sheet name="Balance Sheet" sheetId="3" r:id="rId3"/>
    <sheet name="Equity" sheetId="4" r:id="rId4"/>
    <sheet name="CF" sheetId="5" r:id="rId5"/>
    <sheet name="Notes A" sheetId="6" r:id="rId6"/>
    <sheet name="Notes B" sheetId="7" r:id="rId7"/>
    <sheet name="Reference" sheetId="8" state="hidden" r:id="rId8"/>
    <sheet name="CF worksheet" sheetId="9" state="hidden" r:id="rId9"/>
  </sheets>
  <externalReferences>
    <externalReference r:id="rId12"/>
    <externalReference r:id="rId13"/>
  </externalReferences>
  <definedNames>
    <definedName name="_xlnm.Print_Area" localSheetId="4">'CF'!$A$1:$D$87</definedName>
    <definedName name="_xlnm.Print_Area" localSheetId="8">'CF worksheet'!$A$1:$D$57</definedName>
    <definedName name="_xlnm.Print_Area" localSheetId="3">'Equity'!$A$1:$F$45</definedName>
    <definedName name="_xlnm.Print_Area" localSheetId="5">'Notes A'!$A$1:$L$127</definedName>
    <definedName name="_xlnm.Print_Area" localSheetId="6">'Notes B'!$A$1:$L$143</definedName>
    <definedName name="_xlnm.Print_Titles" localSheetId="4">'CF'!$1:$5</definedName>
    <definedName name="_xlnm.Print_Titles" localSheetId="5">'Notes A'!$1:$5</definedName>
    <definedName name="_xlnm.Print_Titles" localSheetId="6">'Notes B'!$1:$5</definedName>
    <definedName name="Z_13DEDDFB_FA62_46E2_8ACC_11C3629F7440_.wvu.PrintArea" localSheetId="4" hidden="1">'CF'!$A$1:$D$87</definedName>
    <definedName name="Z_13DEDDFB_FA62_46E2_8ACC_11C3629F7440_.wvu.PrintArea" localSheetId="8" hidden="1">'CF worksheet'!$A$1:$D$57</definedName>
    <definedName name="Z_13DEDDFB_FA62_46E2_8ACC_11C3629F7440_.wvu.PrintArea" localSheetId="3" hidden="1">'Equity'!$A$1:$F$45</definedName>
    <definedName name="Z_13DEDDFB_FA62_46E2_8ACC_11C3629F7440_.wvu.PrintArea" localSheetId="5" hidden="1">'Notes A'!$A$1:$L$127</definedName>
    <definedName name="Z_13DEDDFB_FA62_46E2_8ACC_11C3629F7440_.wvu.PrintArea" localSheetId="6" hidden="1">'Notes B'!$A$1:$L$143</definedName>
    <definedName name="Z_13DEDDFB_FA62_46E2_8ACC_11C3629F7440_.wvu.PrintTitles" localSheetId="4" hidden="1">'CF'!$1:$5</definedName>
    <definedName name="Z_13DEDDFB_FA62_46E2_8ACC_11C3629F7440_.wvu.PrintTitles" localSheetId="5" hidden="1">'Notes A'!$1:$5</definedName>
    <definedName name="Z_13DEDDFB_FA62_46E2_8ACC_11C3629F7440_.wvu.PrintTitles" localSheetId="6" hidden="1">'Notes B'!$1:$5</definedName>
    <definedName name="Z_13DEDDFB_FA62_46E2_8ACC_11C3629F7440_.wvu.Rows" localSheetId="2" hidden="1">'Balance Sheet'!$32:$32</definedName>
  </definedNames>
  <calcPr fullCalcOnLoad="1"/>
</workbook>
</file>

<file path=xl/comments9.xml><?xml version="1.0" encoding="utf-8"?>
<comments xmlns="http://schemas.openxmlformats.org/spreadsheetml/2006/main">
  <authors>
    <author>David</author>
  </authors>
  <commentList>
    <comment ref="C33" authorId="0">
      <text>
        <r>
          <rPr>
            <b/>
            <sz val="8"/>
            <rFont val="Tahoma"/>
            <family val="0"/>
          </rPr>
          <t>David:</t>
        </r>
        <r>
          <rPr>
            <sz val="8"/>
            <rFont val="Tahoma"/>
            <family val="0"/>
          </rPr>
          <t xml:space="preserve">
10K cdn paid
103.5 CAD - KNI
122.7 US - KCUSA
15.8 CAD - TTI</t>
        </r>
      </text>
    </comment>
    <comment ref="C17" authorId="0">
      <text>
        <r>
          <rPr>
            <b/>
            <sz val="8"/>
            <rFont val="Tahoma"/>
            <family val="0"/>
          </rPr>
          <t>David:</t>
        </r>
        <r>
          <rPr>
            <sz val="8"/>
            <rFont val="Tahoma"/>
            <family val="0"/>
          </rPr>
          <t xml:space="preserve">
tti = 13k cdn 
Q2
kw 5K us increase
tti 12Kcdn increase 
Q3
Telco decrease by 5K US
WS increase by 22.3K CAD
change for the period Mar 1 to Apr 30
</t>
        </r>
      </text>
    </comment>
    <comment ref="C29" authorId="0">
      <text>
        <r>
          <rPr>
            <b/>
            <sz val="8"/>
            <rFont val="Tahoma"/>
            <family val="0"/>
          </rPr>
          <t>David:</t>
        </r>
        <r>
          <rPr>
            <sz val="8"/>
            <rFont val="Tahoma"/>
            <family val="0"/>
          </rPr>
          <t xml:space="preserve">
change in tax payable less current tax per p&amp;l less income taxes paid</t>
        </r>
      </text>
    </comment>
    <comment ref="G38" authorId="0">
      <text>
        <r>
          <rPr>
            <b/>
            <sz val="8"/>
            <rFont val="Tahoma"/>
            <family val="0"/>
          </rPr>
          <t>David:</t>
        </r>
        <r>
          <rPr>
            <sz val="8"/>
            <rFont val="Tahoma"/>
            <family val="0"/>
          </rPr>
          <t xml:space="preserve">
right column bal to zero
</t>
        </r>
      </text>
    </comment>
    <comment ref="G49" authorId="0">
      <text>
        <r>
          <rPr>
            <b/>
            <sz val="8"/>
            <rFont val="Tahoma"/>
            <family val="0"/>
          </rPr>
          <t>David:</t>
        </r>
        <r>
          <rPr>
            <sz val="8"/>
            <rFont val="Tahoma"/>
            <family val="0"/>
          </rPr>
          <t xml:space="preserve">
right column bal to zero</t>
        </r>
      </text>
    </comment>
    <comment ref="G20" authorId="0">
      <text>
        <r>
          <rPr>
            <b/>
            <sz val="8"/>
            <rFont val="Tahoma"/>
            <family val="0"/>
          </rPr>
          <t>David:</t>
        </r>
        <r>
          <rPr>
            <sz val="8"/>
            <rFont val="Tahoma"/>
            <family val="0"/>
          </rPr>
          <t xml:space="preserve">
fx from p&amp;l</t>
        </r>
      </text>
    </comment>
  </commentList>
</comments>
</file>

<file path=xl/sharedStrings.xml><?xml version="1.0" encoding="utf-8"?>
<sst xmlns="http://schemas.openxmlformats.org/spreadsheetml/2006/main" count="472" uniqueCount="314">
  <si>
    <t>On 20 August 2005 one of KeyWest's subsidiary, Keywest Communications (HK) Limited ("KCHK") received a summons to appear in Hong Kong court on 11 November 2005.  The matter was related to a delinquent filing of a Return for Profits Tax for the year 2003/04 and Provisional Payment for the year 2004/05.  The matter arose due to Hong Kong authorities not accepting audited financial statements issued by Canadian auditors for tax purposes.  The amount of income taxes payable for this period is HKD218,600. This amount was previously accrued and reported on the financial statements of KCHK. Prior to the court date, the company's Hong Kong auditors re-issued the audited financial statements and filed with the Inland Revenue Department.  The receipt of filing was presented to the courts and a fine of HK2,300 (RM1,120 at an exchange rate of RM1 = HK2.054) was levied for the delay.   The matter is now closed.</t>
  </si>
  <si>
    <t>On 18 and 20 October 2005, KeyWest announced that, on 14 October 2005, its wholly-owned subsidiary, TTUSA, had obtained the rights and obligations to acquire substantially all of the assets of YesTel ("Proposed Acquisition") pursuant to the signing of a letter of assignment with Neo Prodigy ("Assignment") for a total consideration of USD2,800,000 comprising of an assignment fee of USD400,000 to Neo Prodigy and a consideration of USD2,400,000 to YesTel. Neo Prodigy had on 26 June 2005 entered into a letter of agreement with YesTel for the said rights and obligations. The Assignment was also acknowledged and agreed by YesTel. Subsequently, TTUSA and YesTel will enter into a sale and purchase agreement to undertake the above Proposed Acquisition.</t>
  </si>
  <si>
    <t>On 18 and 20 October 2005, KeyWest announced that, on 14 October 2005, its wholly-owned subsidiary, Times Telecom (USA) Inc. ("TTUSA") had obtained the rights and obligations to acquire substantially all of the assets of YesTel Inc. ("YesTel") ("Proposed Acquisition") pursuant to the signing of a letter of assignment with Neo Prodigy Group Ltd ("Neo Prodigy")("Assignment") for a total consideration of USD2,800,000 comprising of an assignment fee of USD400,000 to Neo Prodigy and a consideration of USD2,400,000 to YesTel.  Neo Prodigy had on 26 June 2005 entered into a letter of agreement with YesTel for the said rights and obligations.</t>
  </si>
  <si>
    <t xml:space="preserve">The Assignment was also acknowledged and agreed by YesTel.  Subsequently, TTUSA and Yestel will enter into a sale and purchase agreement to undertake the above Proposed Acquisition.  YesTel, incorporated in the State of California, United States of America ("USA") on 15 March 2000, currently has an authorised share capital of USD100,000. Its issued and fully paid-up share capital is USD2,000, divided into 2,000 common stock of USD1.00 each. YesTel is a long-distance phone company which provides a comprehesive range of telecommunication solutions to residential and business customers in the USA. </t>
  </si>
  <si>
    <t>Further to the Company's announcements on 18 and 20 October 2005, on 13 December 2005, the Board of Directors of KeyWest announced that the targeted date for the Proposed Acquisition to be completed is revised from 30 November 2005 and is subject to the receipt of the necessary approvals from the relevant authorities for the transfer of licences.</t>
  </si>
  <si>
    <t>As at the latest practicable date, TTUSA and YesTel have yet to enter into a sale and purchase agreement. Further announcement will be made upon the execution of the sale and purchase agreement.</t>
  </si>
  <si>
    <t>Proceeds:</t>
  </si>
  <si>
    <t>Rights Issue</t>
  </si>
  <si>
    <t>Initial Public Offering</t>
  </si>
  <si>
    <t>Use of proceeds:</t>
  </si>
  <si>
    <t>Capital expenditure</t>
  </si>
  <si>
    <t>Working capital</t>
  </si>
  <si>
    <t>Listing expenses</t>
  </si>
  <si>
    <t>Banks and deposit accounts</t>
  </si>
  <si>
    <t xml:space="preserve">During the quarter, proceeds of RM14,800,000 were received from the IPO.  As at 31 October 2005, the total proceeds from the IPO and Rights Issue were utilised as follows:  </t>
  </si>
  <si>
    <t>No profit forecast or profit guarantee announced, therefore there is no comparison between actual results and forecast.</t>
  </si>
  <si>
    <t xml:space="preserve">The Group's revenue for the financial period ended 31 October 2005 was RM 87.87 million with profit before tax of RM 1.51 million.  All the revenues were generated from the subsidiaries acquired on 28 February 2005.  Approximately 85% of the revenue was derived from the Telco sector and 15% from the Retail sector.  </t>
  </si>
  <si>
    <t xml:space="preserve">For the quarter ended, the Group recorded revenue of RM 31.50 million and profit before tax of RM 120,000.  The mix of revenue was 82% from Telco and 18% from Retail.  </t>
  </si>
  <si>
    <t xml:space="preserve">The Group's profit before taxation for the current quarter ended 31 October 2005 of RM 120,000 represents a decrease of RM 499,000 or 81% from the previous quarter ended 31 July 2005 of RM 619,000.  This decrease consists of RM 456,000 and RM 43,000 from the Telco and Retail sector respectively.    </t>
  </si>
  <si>
    <t>(Incorporated in Malaysia)</t>
  </si>
  <si>
    <t>PROPERTY, PLANT &amp; EQUIPMENT</t>
  </si>
  <si>
    <t>CURRENT ASSETS</t>
  </si>
  <si>
    <t>Cash and bank balances</t>
  </si>
  <si>
    <t>CURRENT LIABILITIES</t>
  </si>
  <si>
    <t>NET CURRENT ASSETS/(LIABILITIES)</t>
  </si>
  <si>
    <t xml:space="preserve">FINANCED BY </t>
  </si>
  <si>
    <t>Share capital</t>
  </si>
  <si>
    <t>Minority Interest</t>
  </si>
  <si>
    <t>Audited</t>
  </si>
  <si>
    <t>Unaudited</t>
  </si>
  <si>
    <t xml:space="preserve">CURRENT </t>
  </si>
  <si>
    <t>PRECEDING YEAR</t>
  </si>
  <si>
    <t>CURRENT</t>
  </si>
  <si>
    <t>YEAR</t>
  </si>
  <si>
    <t>CORRESPONDING</t>
  </si>
  <si>
    <t xml:space="preserve">CORRESPONDING </t>
  </si>
  <si>
    <t>QUARTER</t>
  </si>
  <si>
    <t>TO DATE</t>
  </si>
  <si>
    <t>PERIOD</t>
  </si>
  <si>
    <t>Depreciation</t>
  </si>
  <si>
    <t>Revenue</t>
  </si>
  <si>
    <t>Cost of Sales</t>
  </si>
  <si>
    <t>Gross Profit</t>
  </si>
  <si>
    <t>Other Operating Income</t>
  </si>
  <si>
    <t>Operating Expenses</t>
  </si>
  <si>
    <t>Profit from Operations</t>
  </si>
  <si>
    <t>Profit before taxation</t>
  </si>
  <si>
    <t>Taxation</t>
  </si>
  <si>
    <t>Profit after Taxation</t>
  </si>
  <si>
    <t>Share Capital</t>
  </si>
  <si>
    <t>Total</t>
  </si>
  <si>
    <t xml:space="preserve">Distributable </t>
  </si>
  <si>
    <t>Non-Distributable</t>
  </si>
  <si>
    <t>Net profit for the period</t>
  </si>
  <si>
    <t>Dividends</t>
  </si>
  <si>
    <t>Cash flows from/used in operating activities</t>
  </si>
  <si>
    <t>Adjustment for:</t>
  </si>
  <si>
    <t>Operating profit/(loss) before working capital changes</t>
  </si>
  <si>
    <t>Changes in working capital:</t>
  </si>
  <si>
    <t>Cash flows generated from/(absorbed in) operations</t>
  </si>
  <si>
    <t>Net cash generated from/(used in) operating activities</t>
  </si>
  <si>
    <t>Cash flows from/used in investing activities</t>
  </si>
  <si>
    <t>Purchase of property, plant and equipment</t>
  </si>
  <si>
    <t>Net cash generated from/(used in) investing activities</t>
  </si>
  <si>
    <t>Cash flows from/used in financing activities</t>
  </si>
  <si>
    <t>A</t>
  </si>
  <si>
    <t>NOTES TO THE INTERIM FINANCIAL REPORT</t>
  </si>
  <si>
    <t>A1</t>
  </si>
  <si>
    <t>Basis of preparation</t>
  </si>
  <si>
    <t>A2</t>
  </si>
  <si>
    <t>Audit report of preceding annual financial statements</t>
  </si>
  <si>
    <t>The preceding year annual audited financial statements were not subject to any qualification.</t>
  </si>
  <si>
    <t>A3</t>
  </si>
  <si>
    <t>Seasonal or cyclical factors</t>
  </si>
  <si>
    <t>The Group's operations were not subject to any seasonal or cyclical changes.</t>
  </si>
  <si>
    <t>A4</t>
  </si>
  <si>
    <t>Unusual items affecting assets, liabilities, equity, net income or cash flows</t>
  </si>
  <si>
    <t>A5</t>
  </si>
  <si>
    <t>Material changes in estimates</t>
  </si>
  <si>
    <t>A6</t>
  </si>
  <si>
    <t>Debt and equity securities</t>
  </si>
  <si>
    <t>A7</t>
  </si>
  <si>
    <t>Dividend paid</t>
  </si>
  <si>
    <t>No dividend has been paid in the current financial quarter.</t>
  </si>
  <si>
    <t>A8</t>
  </si>
  <si>
    <t>Segment information</t>
  </si>
  <si>
    <t>RM '000</t>
  </si>
  <si>
    <t>A9</t>
  </si>
  <si>
    <t>Valuation of property, plant and equipment</t>
  </si>
  <si>
    <t>A10</t>
  </si>
  <si>
    <t>Material events subsequent to the end of the quarter</t>
  </si>
  <si>
    <t>A11</t>
  </si>
  <si>
    <t>Changes in the composition of the Group</t>
  </si>
  <si>
    <t>A12</t>
  </si>
  <si>
    <t>Contingent liabilities</t>
  </si>
  <si>
    <t>There were no contingent liabilities as at the date of this announcement.</t>
  </si>
  <si>
    <t>A13</t>
  </si>
  <si>
    <t>Capital commitments</t>
  </si>
  <si>
    <t>There were no capital commitments as at the date of this announcement.</t>
  </si>
  <si>
    <t>A14</t>
  </si>
  <si>
    <t>Significant related party transactions</t>
  </si>
  <si>
    <t>There were no significant related party transactions as at the date of this announcement.</t>
  </si>
  <si>
    <t>RM('000)</t>
  </si>
  <si>
    <t>B</t>
  </si>
  <si>
    <t>ADDITIONAL INFORMATION REQUIRED BY THE BURSA MALAYSIA SECURITIES BERHAD'S LISTING</t>
  </si>
  <si>
    <t>REQUIREMENTS</t>
  </si>
  <si>
    <t>B1</t>
  </si>
  <si>
    <t>Review of performance</t>
  </si>
  <si>
    <t>B2</t>
  </si>
  <si>
    <t>Variation of results against preceding quarter</t>
  </si>
  <si>
    <t>B3</t>
  </si>
  <si>
    <t>Prospects</t>
  </si>
  <si>
    <t>B4</t>
  </si>
  <si>
    <t>Profit forecast and profit guarantee</t>
  </si>
  <si>
    <t>B5</t>
  </si>
  <si>
    <t>B6</t>
  </si>
  <si>
    <t>Unquoted investments and properties</t>
  </si>
  <si>
    <t>B7</t>
  </si>
  <si>
    <t>Quoted securities</t>
  </si>
  <si>
    <t>B8</t>
  </si>
  <si>
    <t>Group's borrowings and debt securities</t>
  </si>
  <si>
    <t>(a)</t>
  </si>
  <si>
    <t>B9</t>
  </si>
  <si>
    <t>Off balance sheet financial instruments</t>
  </si>
  <si>
    <t>There was no financial instrument with off-balance sheet risk as at the date of this announcement applicable to the Group.</t>
  </si>
  <si>
    <t>B10</t>
  </si>
  <si>
    <t>Material litigation</t>
  </si>
  <si>
    <t>B11</t>
  </si>
  <si>
    <t>No dividend has been declared in respect of the financial period under review.</t>
  </si>
  <si>
    <t>B12</t>
  </si>
  <si>
    <t>a.</t>
  </si>
  <si>
    <t xml:space="preserve">Basic </t>
  </si>
  <si>
    <t>b.</t>
  </si>
  <si>
    <t>Diluted</t>
  </si>
  <si>
    <t>Earnings per share</t>
  </si>
  <si>
    <t>KEY WEST GLOBAL TELECOMMUNICATIONS BERHAD (643114-X)</t>
  </si>
  <si>
    <t>As at 31 January</t>
  </si>
  <si>
    <t>As at 1 February 2005</t>
  </si>
  <si>
    <t>UNAUDITED CONDENSED CONSOLIDATED INCOME STATEMENT</t>
  </si>
  <si>
    <t>UNAUDITED CONDENSED CONSOLIDATED BALANCE SHEET</t>
  </si>
  <si>
    <t>UNAUDITED CONDENSED CONSOLIDATED STATEMENT OF CHANGES IN EQUITY</t>
  </si>
  <si>
    <t>UNAUDITED CONDENSED CONSOLIDATED STATEMENT OF CASH FLOWS</t>
  </si>
  <si>
    <t>RM'000</t>
  </si>
  <si>
    <t>Net Profit</t>
  </si>
  <si>
    <t>Depreciation and amortization</t>
  </si>
  <si>
    <t>GOODWILL</t>
  </si>
  <si>
    <t>Amortisation of goodwill</t>
  </si>
  <si>
    <t>N/A</t>
  </si>
  <si>
    <t>Income taxes paid</t>
  </si>
  <si>
    <t>Cash and cash equivalents at 1 February 2005</t>
  </si>
  <si>
    <t>Other receivables</t>
  </si>
  <si>
    <t>Other payables</t>
  </si>
  <si>
    <t>Loan payable</t>
  </si>
  <si>
    <t>Taxes payable</t>
  </si>
  <si>
    <t>Goodwill</t>
  </si>
  <si>
    <t>Basic earnings per share (sen)</t>
  </si>
  <si>
    <t>Note:</t>
  </si>
  <si>
    <t>The unaudited Condensed Consolidated Balance Sheet should be read in conjunction with the company's</t>
  </si>
  <si>
    <t>* Share capital of RM2</t>
  </si>
  <si>
    <t>*</t>
  </si>
  <si>
    <t>The Group is a provider of network products and services to telecommunications companies ("Telcos") as well as corporate and individual subscribers.  The business segments can be broken down as Telco sales and Retail sales.</t>
  </si>
  <si>
    <t>Telco product and services</t>
  </si>
  <si>
    <t>Retail product and services</t>
  </si>
  <si>
    <t>Profits from operations before tax</t>
  </si>
  <si>
    <t>Foreign exchange reserve</t>
  </si>
  <si>
    <t>Reserve</t>
  </si>
  <si>
    <t>Days</t>
  </si>
  <si>
    <t>Net profit after taxation (RM'000)</t>
  </si>
  <si>
    <t>Weighted average number of ordinary shares in issue ('000)</t>
  </si>
  <si>
    <t>KEY WEST GLOBAL TELECOMMUNICATIONS BERHAD</t>
  </si>
  <si>
    <t>(Company No. 643114-X)</t>
  </si>
  <si>
    <t>UNAUDITED QUARTERLY REPORT</t>
  </si>
  <si>
    <t>Expenses carried forward</t>
  </si>
  <si>
    <t>Amount due from related parties</t>
  </si>
  <si>
    <t>Trade receivables</t>
  </si>
  <si>
    <t>#</t>
  </si>
  <si>
    <t># Cash of RM2</t>
  </si>
  <si>
    <t>Provision for liabilities</t>
  </si>
  <si>
    <t>Deferred tax liability</t>
  </si>
  <si>
    <t>Amount due to related parties</t>
  </si>
  <si>
    <t>Trade payables</t>
  </si>
  <si>
    <t>Tax payable</t>
  </si>
  <si>
    <t>Net tangible assets/(liabilities) per share (RM)</t>
  </si>
  <si>
    <t>Shares issued pursuant to the acquisitions</t>
  </si>
  <si>
    <t>Reserve on consolidation - pursuant to the acquisitions</t>
  </si>
  <si>
    <t>Issued on incorporation 20 February 2004</t>
  </si>
  <si>
    <t>Other payables and accruals</t>
  </si>
  <si>
    <t>Net amount due to related parties</t>
  </si>
  <si>
    <t>Net increase in cash and cash equivalents</t>
  </si>
  <si>
    <t>During the quarter under review, there were no items or events that arose, which affected assets, liabilities, equity, net income or cash flows, that are unusual by reason of their nature, size or incidence.</t>
  </si>
  <si>
    <t>There were no changes in estimates of amounts reported that have a material effect in the quarter under review.</t>
  </si>
  <si>
    <t>There were no changes in the valuation of the property, plant and equipment reported in the quarter under review.</t>
  </si>
  <si>
    <t>The Group has no borrowing in the form of term loans, trust receipts, letters of credit, banker's acceptance and hire-purchase financing save for the following:</t>
  </si>
  <si>
    <t>The Group's taxation represents the consolidation of the estimated taxation expense of the various companies within the Group and is computed vis-à-vis the respective tax jurisdiction and legislation of the various countries of operation.</t>
  </si>
  <si>
    <t>Beginning of period</t>
  </si>
  <si>
    <t>Shares</t>
  </si>
  <si>
    <t>No. Outstanding</t>
  </si>
  <si>
    <t>Weighted Ave</t>
  </si>
  <si>
    <t>Acquisition</t>
  </si>
  <si>
    <t>Acquisition of subsidiaries</t>
  </si>
  <si>
    <t>* RM2</t>
  </si>
  <si>
    <t>check</t>
  </si>
  <si>
    <t>After adj</t>
  </si>
  <si>
    <t>Adj to Fx</t>
  </si>
  <si>
    <t>Net cash generated from/(used in) financing activities</t>
  </si>
  <si>
    <t>Effects of exchange rate changes</t>
  </si>
  <si>
    <t>Final</t>
  </si>
  <si>
    <t>Operating profit before working capital changes</t>
  </si>
  <si>
    <t>Cash flows from operating activities</t>
  </si>
  <si>
    <t>Cash and cash equivalents comprise</t>
  </si>
  <si>
    <t>Allowance/(recovery) for doubtful debts</t>
  </si>
  <si>
    <t>Note 1</t>
  </si>
  <si>
    <t>Plant and equipment</t>
  </si>
  <si>
    <t>Reserve on consolidation</t>
  </si>
  <si>
    <t>Issuance of shares</t>
  </si>
  <si>
    <t>The following are the assets and liabilities assumed from the acquisition of subsidiaries on 28 February 2005:</t>
  </si>
  <si>
    <t>Cash (accounts payable)</t>
  </si>
  <si>
    <t>Cash inflow arising on acquisition of subsidiaries</t>
  </si>
  <si>
    <t>The unaudited Condensed Consolidated Statement of Cash Flows should be read in conjunction with the</t>
  </si>
  <si>
    <t>-</t>
  </si>
  <si>
    <t>Adjustments for:</t>
  </si>
  <si>
    <t xml:space="preserve">The Board of Directors of Key West Global Telecommunications Berhad are pleased to announce the following unaudited condensed </t>
  </si>
  <si>
    <t>R &amp; D expenses</t>
  </si>
  <si>
    <t>Net amount due from related parties</t>
  </si>
  <si>
    <t>Group's share of net assets</t>
  </si>
  <si>
    <t>INDIVIDUAL QUARTER</t>
  </si>
  <si>
    <t>CUMULATIVE QUARTER</t>
  </si>
  <si>
    <t>Total cost of acquisitions</t>
  </si>
  <si>
    <t>Purchase consideration satisfied by:</t>
  </si>
  <si>
    <t>company's annual audited financial statements for the period ended 31 January 2005</t>
  </si>
  <si>
    <t>annual audited financial statements for the period ended 31 January 2005</t>
  </si>
  <si>
    <t>Cost of acquisitions</t>
  </si>
  <si>
    <t>Changes in current assets and liabilities:</t>
  </si>
  <si>
    <t>The interim financial report should be read in conjunction with the audited financial statements of Key West Global Telecommunications Berhad ("KeyWest" or "the Company") for the period ended 31 January 2005.</t>
  </si>
  <si>
    <t>(iii) 5,000,000 new ordinary shares of RM0.10 each available for application by the eligible directors, employees and business associates of KeyWest and its subsidiaries.</t>
  </si>
  <si>
    <t>(i)   10,000,000 new ordinary shares of RM0.10 each available for application by the public.</t>
  </si>
  <si>
    <t>(ii)  25,000,000 new ordinary shares of RM0.10 each available for placement to selected investors; and</t>
  </si>
  <si>
    <t>B13</t>
  </si>
  <si>
    <t>Status of Corporate Proposal</t>
  </si>
  <si>
    <t>B14</t>
  </si>
  <si>
    <t>Status of Utilisation of Proceeds</t>
  </si>
  <si>
    <t>Malaysian income tax</t>
  </si>
  <si>
    <t>Foreign tax</t>
  </si>
  <si>
    <t>The effective tax rates for the period presented above are higher than the statutory rate principally due to the losses of certain subsidiaries which cannot be set off against taxable profits made by other subsidiaries, and certain expenses which are not deductible for tax purposes.</t>
  </si>
  <si>
    <t>Rights issue</t>
  </si>
  <si>
    <t>Quarterly report on consolidated results for the second quarter ended 31 July 2005</t>
  </si>
  <si>
    <t>Balance = 0</t>
  </si>
  <si>
    <t>Net foreign exchange loss (gain)</t>
  </si>
  <si>
    <t>Sub div of shares</t>
  </si>
  <si>
    <t>Acq of KCI</t>
  </si>
  <si>
    <t>End of period</t>
  </si>
  <si>
    <t>Q1</t>
  </si>
  <si>
    <t>Q2</t>
  </si>
  <si>
    <t>Weighted average for the quarter:</t>
  </si>
  <si>
    <t>Weighted average for the year:</t>
  </si>
  <si>
    <t>The IPO closed on 10 August 2005 and was fully subscribed.  Upon completion of the Public Issue, the issued and paid-up share capital of the Company increased from RM11,000,000 comprising 110,000,000 ordinary shares of RM0.10 each in KeyWest to RM15,000,000 comprising 150,000,000 ordinary shares of RM0.10 each in KeyWest.</t>
  </si>
  <si>
    <t>There are no changes in the composition of the Group for the interim period under review.</t>
  </si>
  <si>
    <t>Income tax:</t>
  </si>
  <si>
    <t>Individual Quarter  Quarter ended</t>
  </si>
  <si>
    <t>Cumlative Quarter  Year to date</t>
  </si>
  <si>
    <t>Save as disclosed below, there were no material litigations pending at the date of this announcement.</t>
  </si>
  <si>
    <t>Allowance for doubtful debts</t>
  </si>
  <si>
    <t>Net foreign exchange gain</t>
  </si>
  <si>
    <t>Restricted cash (for bank guarantee - see note B8)</t>
  </si>
  <si>
    <t>There were no issuance, cancellation, repurchase, resale and repayment of debt and equity securities for the current financial quarter except as disclosed below and shown on the Unaudited Condensed Consolidated Statement of Changes in Equity.</t>
  </si>
  <si>
    <t>FOR THE THIRD QUARTER ENDED 31 OCTOBER 2005</t>
  </si>
  <si>
    <t>Quarterly report on consolidated results for the third quarter ended 31 October 2005</t>
  </si>
  <si>
    <t>No comparative figures are presented for the preceding year as this is only the Company's third quarterly report to Bursa Malaysia Securities Berhad.  The Company was listed on the MESDAQ Market of Bursa Malaysia Securities Berhad in August 2005.</t>
  </si>
  <si>
    <t>As at 31 October</t>
  </si>
  <si>
    <t>As at 31 October 2004</t>
  </si>
  <si>
    <t>9 months ended</t>
  </si>
  <si>
    <t>Private placement</t>
  </si>
  <si>
    <t>Bonus issue</t>
  </si>
  <si>
    <t>Q3</t>
  </si>
  <si>
    <t>As at 31 October 2005</t>
  </si>
  <si>
    <t>For the quarter (1 August 2005 to 31 October 2005)</t>
  </si>
  <si>
    <t>Cumulative for the quarter (1 Mar 2005 to 31 October 2005)</t>
  </si>
  <si>
    <t>Share Premium</t>
  </si>
  <si>
    <t>Share issuance costs</t>
  </si>
  <si>
    <t>Shares issued pursuant to bonus issue</t>
  </si>
  <si>
    <t>Shares issued pursuant to rights issue</t>
  </si>
  <si>
    <t>consolidated results for the three month quarter ended 31 October 2005.</t>
  </si>
  <si>
    <t>Share premium</t>
  </si>
  <si>
    <t>The Group completed its acquisition of operating subsidiaries on 28 February 2005 and accordingly, the Group's year to date report covers the period from 1 March 2005 to 31 October 2005.</t>
  </si>
  <si>
    <t>Cash and cash equivalents at 31 October 2005</t>
  </si>
  <si>
    <t>At October 31, 2005</t>
  </si>
  <si>
    <t xml:space="preserve">Share issuance </t>
  </si>
  <si>
    <t>Acquisition of KCI / Issuance of shares</t>
  </si>
  <si>
    <t>Retained profits</t>
  </si>
  <si>
    <t>Shareholders' equity</t>
  </si>
  <si>
    <t>Retained Profits</t>
  </si>
  <si>
    <t>Net cash used in investing activities</t>
  </si>
  <si>
    <t>Net cash used in operating activities</t>
  </si>
  <si>
    <t>Share issuance (net of share issuance cost)</t>
  </si>
  <si>
    <t>Net cash generated from financing activities</t>
  </si>
  <si>
    <t>Cash flows from financing activities</t>
  </si>
  <si>
    <t>Cash flows used in investing activities</t>
  </si>
  <si>
    <t>The accounting policies and methods of computation adopted by KeyWest and its subsidiary corporations ("KeyWest Group" or "the Group") in this interim financial report are consistent with those adopted in the annual financial statements for the period ended 31 January 2005.</t>
  </si>
  <si>
    <t>In addition to the shares issued above, a bonus issue of 75,000,000 new ordinary shares of RM0.10 each was given to all the shareholders of KeyWest after the Public Issue on the basis of one (1) new ordinary share of RM0.10 each for every two (2) ordinary shares of RM0.10 each held in KeyWest ("Bonus Issue").  Upon completion of the Bonus Issue, the issued and paid-up capital of the Company increased from RM15,000,000 comprising 150,000,000 ordinary shares of RM0.10 each in KeyWest to RM22,500,000 comprising 225,000,000 ordinary shares of RM0.10 each in KeyWest.</t>
  </si>
  <si>
    <t>On 29 July 2005, in conjunction with the listing on the MESDAQ Market ("Listing"), KeyWest issued its Prospectus, launching an Initial Public Offering ("IPO") of 40,000,000 new ordinary shares of RM0.10 each in KeyWest  at an issue price of RM0.37 per new ordinary share ("Public Issue").  The Public Issue comprised of the following:</t>
  </si>
  <si>
    <t>Converted at 31 October 2005 closing rate (1USD = 3.7748 RM)</t>
  </si>
  <si>
    <t>Subsequent to the quarter end, the Bank Guarantee facility expired on 29 November 2005.  The facility was not renewed.</t>
  </si>
  <si>
    <t>There were no acquisitions or disposals of unquoted investments and properties during the quarter ended 31 October 2005.</t>
  </si>
  <si>
    <t>There were no acquisitions or disposals of quoted securities during the quarter ended 31 October 2005.</t>
  </si>
  <si>
    <t>Bank Guarantee facility of USD70,000 to be used as security for long distance traffic purchased from a vendor (Telco).  As at 31 October, USD 30,000 of the Bank Guarantee facility had been utilized.  Security for the USD 30,000 Bank Guarantee was in the form of a USD 10,000 deposit (restricted cash) and a USD 20,000 bank guarantee provided by a customer to the issuing bank.</t>
  </si>
  <si>
    <t xml:space="preserve">Foreign exchange gain </t>
  </si>
  <si>
    <t>Cash flows generated from operations</t>
  </si>
  <si>
    <t>The interim financial report is unaudited and has been prepared in accordance with the requirements of the Financial Reporting Standard (FRS) 134: Interim Financial Reporting (previously known as MASB 26) issued by Malaysian Accounting Standards Board ("MASB") and Appendix 7A of the Listing Requirements of Bursa Malaysia Securities Berhad ("Bursa Securities") for the MESDAQ Market.</t>
  </si>
  <si>
    <t>As these financial statements are prepared for the first year, no comparative figures are presented.</t>
  </si>
  <si>
    <t>Shares issued pursuant to public issue</t>
  </si>
  <si>
    <t>On 23 August 2005, in conjunction with the Listing, KeyWest implemented an employee share option scheme ("ESOS") involving up to 10% of the issued and paid-up share capital of KeyWest.   The ESOS were granted to directors and eligible employees of the Group.   The ESOS consisted of options to subscribe to a maximum of 22,500,000 shares in KeyWest at an exercise price of RM0.246 per share (the IPO price after taking into account the Bonus Issue).    The scheme is in effect for a period of five years.  No options have been exercised during the quarter.</t>
  </si>
  <si>
    <t>During the quarter the Group has continued to position itself to take advantage of the growth in the telecommunications industry.   With the continued building of its infrastructure,  the Group has made and will continue to make significant investment to establish its mark in the telecommunications industry.</t>
  </si>
  <si>
    <t xml:space="preserve">During the quarter, in the Retail sector, revenue, number of subscribers and minutes continued to grow. Revenue grew 33% from RM4.238 million to RM5.635 million over the prior quarter. The Company continues to build and expand its infrastructure in human resources, network expansion, operations, branding, sales and marketing.  Additional costs were incurred as the Malaysian support centre increased its staffing and network.  As a result, this investment in infrastructure which is a prerequisite for future growth will result in higher cost though sales revenue continue to rise. The retail sector will continue to invest and build its infrastructure throughout the next quarter and costs is expected to stabilize early in the next fiscal year whereupon profits will begin to come in.   </t>
  </si>
  <si>
    <t xml:space="preserve">In the Telco sector, sales remained consistent with the prior quarter but cost of sales and network costs were higher thus resulting in a lower gross profit.  Salary and consulting fees also increased in the Telco sector during the quarter as the Company increased its sales force to further develop the Asian market.   The costs of the above resulted in a decrease of profits before tax.  The benefit of the investment in the sales force will be realized in future quarters. </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</si>
</sst>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_);_(* \(#,##0\);_(* &quot;-&quot;??_);_(@_)"/>
    <numFmt numFmtId="185" formatCode="0_);\(0\)"/>
    <numFmt numFmtId="186" formatCode="0_);[Red]\(0\)"/>
    <numFmt numFmtId="187" formatCode="_(* #,##0.0_);_(* \(#,##0.0\);_(* &quot;-&quot;??_);_(@_)"/>
    <numFmt numFmtId="188" formatCode="_(* #,##0.0_);_(* \(#,##0.0\);_(* &quot;-&quot;_);_(@_)"/>
    <numFmt numFmtId="189" formatCode="&quot;Yes&quot;;&quot;Yes&quot;;&quot;No&quot;"/>
    <numFmt numFmtId="190" formatCode="&quot;True&quot;;&quot;True&quot;;&quot;False&quot;"/>
    <numFmt numFmtId="191" formatCode="&quot;On&quot;;&quot;On&quot;;&quot;Off&quot;"/>
    <numFmt numFmtId="192" formatCode="[$€-2]\ #,##0.00_);[Red]\([$€-2]\ #,##0.00\)"/>
    <numFmt numFmtId="193" formatCode="0."/>
    <numFmt numFmtId="194" formatCode="0.00_)"/>
    <numFmt numFmtId="195" formatCode="&quot;$&quot;#,##0.00\ ;\(&quot;$&quot;#,##0.00\)"/>
    <numFmt numFmtId="196" formatCode="[$-409]dddd\,\ mmmm\ dd\,\ yyyy"/>
    <numFmt numFmtId="197" formatCode="[$-409]dd\-mmm\-yy;@"/>
    <numFmt numFmtId="198" formatCode="0.0"/>
    <numFmt numFmtId="199" formatCode="_(* #,##0.000_);_(* \(#,##0.000\);_(* &quot;-&quot;??_);_(@_)"/>
    <numFmt numFmtId="200" formatCode="_(* #,##0.0000_);_(* \(#,##0.0000\);_(* &quot;-&quot;??_);_(@_)"/>
    <numFmt numFmtId="201" formatCode="#,##0.0_);\(#,##0.0\)"/>
    <numFmt numFmtId="202" formatCode="0.00000"/>
    <numFmt numFmtId="203" formatCode="0.0000"/>
    <numFmt numFmtId="204" formatCode="0.000"/>
    <numFmt numFmtId="205" formatCode="#,##0.0;\-#,##0.0"/>
    <numFmt numFmtId="206" formatCode="#,##0.000;\-#,##0.000"/>
  </numFmts>
  <fonts count="29">
    <font>
      <sz val="10"/>
      <name val="Arial"/>
      <family val="0"/>
    </font>
    <font>
      <u val="single"/>
      <sz val="10"/>
      <color indexed="36"/>
      <name val="Arial"/>
      <family val="0"/>
    </font>
    <font>
      <u val="single"/>
      <sz val="10"/>
      <color indexed="12"/>
      <name val="Arial"/>
      <family val="0"/>
    </font>
    <font>
      <b/>
      <sz val="9"/>
      <color indexed="9"/>
      <name val="Arial"/>
      <family val="2"/>
    </font>
    <font>
      <sz val="9"/>
      <name val="Arial"/>
      <family val="2"/>
    </font>
    <font>
      <sz val="9"/>
      <color indexed="9"/>
      <name val="Arial"/>
      <family val="2"/>
    </font>
    <font>
      <b/>
      <sz val="9"/>
      <name val="Arial"/>
      <family val="2"/>
    </font>
    <font>
      <sz val="8"/>
      <color indexed="9"/>
      <name val="Arial"/>
      <family val="2"/>
    </font>
    <font>
      <sz val="8"/>
      <name val="Arial"/>
      <family val="2"/>
    </font>
    <font>
      <sz val="10"/>
      <name val="Arial Narrow"/>
      <family val="0"/>
    </font>
    <font>
      <sz val="12"/>
      <color indexed="24"/>
      <name val="Arial"/>
      <family val="0"/>
    </font>
    <font>
      <sz val="12"/>
      <name val="Tms Rmn"/>
      <family val="0"/>
    </font>
    <font>
      <b/>
      <sz val="18"/>
      <color indexed="24"/>
      <name val="Arial"/>
      <family val="0"/>
    </font>
    <font>
      <b/>
      <sz val="12"/>
      <color indexed="24"/>
      <name val="Arial"/>
      <family val="0"/>
    </font>
    <font>
      <sz val="7"/>
      <name val="Small Fonts"/>
      <family val="0"/>
    </font>
    <font>
      <b/>
      <i/>
      <sz val="16"/>
      <name val="Helv"/>
      <family val="0"/>
    </font>
    <font>
      <sz val="10"/>
      <name val="Arial MT"/>
      <family val="0"/>
    </font>
    <font>
      <b/>
      <sz val="8.25"/>
      <name val="Helv"/>
      <family val="0"/>
    </font>
    <font>
      <b/>
      <sz val="14"/>
      <color indexed="24"/>
      <name val="Arial"/>
      <family val="0"/>
    </font>
    <font>
      <b/>
      <sz val="10"/>
      <name val="Arial"/>
      <family val="2"/>
    </font>
    <font>
      <b/>
      <sz val="12"/>
      <name val="Arial"/>
      <family val="2"/>
    </font>
    <font>
      <sz val="11"/>
      <name val="Arial"/>
      <family val="0"/>
    </font>
    <font>
      <b/>
      <sz val="11"/>
      <name val="Arial"/>
      <family val="2"/>
    </font>
    <font>
      <sz val="8"/>
      <color indexed="10"/>
      <name val="Arial"/>
      <family val="2"/>
    </font>
    <font>
      <sz val="8"/>
      <name val="Tahoma"/>
      <family val="0"/>
    </font>
    <font>
      <b/>
      <sz val="8"/>
      <name val="Tahoma"/>
      <family val="0"/>
    </font>
    <font>
      <sz val="10"/>
      <color indexed="9"/>
      <name val="Arial"/>
      <family val="2"/>
    </font>
    <font>
      <sz val="9"/>
      <color indexed="10"/>
      <name val="Arial"/>
      <family val="2"/>
    </font>
    <font>
      <b/>
      <sz val="8"/>
      <name val="Arial"/>
      <family val="2"/>
    </font>
  </fonts>
  <fills count="13">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darkGray">
        <fgColor indexed="15"/>
      </patternFill>
    </fill>
    <fill>
      <patternFill patternType="gray0625"/>
    </fill>
    <fill>
      <patternFill patternType="solid">
        <fgColor indexed="8"/>
        <bgColor indexed="64"/>
      </patternFill>
    </fill>
    <fill>
      <patternFill patternType="solid">
        <fgColor indexed="13"/>
        <bgColor indexed="64"/>
      </patternFill>
    </fill>
    <fill>
      <patternFill patternType="solid">
        <fgColor indexed="15"/>
        <bgColor indexed="64"/>
      </patternFill>
    </fill>
    <fill>
      <patternFill patternType="solid">
        <fgColor indexed="41"/>
        <bgColor indexed="64"/>
      </patternFill>
    </fill>
    <fill>
      <patternFill patternType="solid">
        <fgColor indexed="10"/>
        <bgColor indexed="64"/>
      </patternFill>
    </fill>
    <fill>
      <patternFill patternType="solid">
        <fgColor indexed="52"/>
        <bgColor indexed="64"/>
      </patternFill>
    </fill>
  </fills>
  <borders count="30">
    <border>
      <left/>
      <right/>
      <top/>
      <bottom/>
      <diagonal/>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93" fontId="0" fillId="2" borderId="0" applyFont="0" applyBorder="0">
      <alignment/>
      <protection/>
    </xf>
    <xf numFmtId="0" fontId="10" fillId="0" borderId="0" applyFill="0" applyBorder="0" applyAlignment="0" applyProtection="0"/>
    <xf numFmtId="0" fontId="11" fillId="0" borderId="0" applyNumberFormat="0" applyFill="0" applyBorder="0" applyAlignment="0" applyProtection="0"/>
    <xf numFmtId="2" fontId="10" fillId="0" borderId="0" applyFill="0" applyBorder="0" applyAlignment="0" applyProtection="0"/>
    <xf numFmtId="0" fontId="1" fillId="0" borderId="0" applyNumberFormat="0" applyFill="0" applyBorder="0" applyAlignment="0" applyProtection="0"/>
    <xf numFmtId="38" fontId="8" fillId="2"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10" fontId="8" fillId="3" borderId="1" applyNumberFormat="0" applyBorder="0" applyAlignment="0" applyProtection="0"/>
    <xf numFmtId="37" fontId="14" fillId="0" borderId="0">
      <alignment/>
      <protection/>
    </xf>
    <xf numFmtId="194" fontId="15" fillId="0" borderId="0">
      <alignment/>
      <protection/>
    </xf>
    <xf numFmtId="0" fontId="9" fillId="0" borderId="0">
      <alignment/>
      <protection/>
    </xf>
    <xf numFmtId="0" fontId="9"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xf numFmtId="10" fontId="0" fillId="0" borderId="0" applyFont="0" applyFill="0" applyBorder="0" applyAlignment="0" applyProtection="0"/>
    <xf numFmtId="10" fontId="16" fillId="4" borderId="0">
      <alignment/>
      <protection/>
    </xf>
    <xf numFmtId="0" fontId="17" fillId="5" borderId="2">
      <alignment/>
      <protection/>
    </xf>
    <xf numFmtId="195" fontId="18" fillId="6" borderId="0" applyBorder="0" applyAlignment="0" applyProtection="0"/>
    <xf numFmtId="0" fontId="10" fillId="0" borderId="3" applyNumberFormat="0" applyFill="0" applyAlignment="0" applyProtection="0"/>
  </cellStyleXfs>
  <cellXfs count="248">
    <xf numFmtId="0" fontId="0" fillId="0" borderId="0" xfId="0" applyAlignment="1">
      <alignment/>
    </xf>
    <xf numFmtId="0" fontId="4" fillId="0" borderId="0" xfId="0" applyFont="1" applyAlignment="1">
      <alignment/>
    </xf>
    <xf numFmtId="0" fontId="3" fillId="0" borderId="0" xfId="0" applyFont="1" applyFill="1" applyAlignment="1">
      <alignment horizontal="center"/>
    </xf>
    <xf numFmtId="0" fontId="4" fillId="0" borderId="0" xfId="0" applyFont="1" applyFill="1" applyAlignment="1">
      <alignment/>
    </xf>
    <xf numFmtId="0" fontId="6" fillId="0" borderId="0" xfId="0" applyFont="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4" fillId="0" borderId="0" xfId="0" applyFont="1" applyBorder="1" applyAlignment="1">
      <alignment horizontal="center"/>
    </xf>
    <xf numFmtId="175" fontId="4" fillId="0" borderId="0" xfId="0" applyNumberFormat="1" applyFont="1" applyFill="1" applyAlignment="1">
      <alignment/>
    </xf>
    <xf numFmtId="0" fontId="6" fillId="0" borderId="0" xfId="0" applyFont="1" applyAlignment="1">
      <alignment/>
    </xf>
    <xf numFmtId="184" fontId="4" fillId="0" borderId="0" xfId="15" applyNumberFormat="1" applyFont="1" applyFill="1" applyBorder="1" applyAlignment="1">
      <alignment/>
    </xf>
    <xf numFmtId="184" fontId="4" fillId="0" borderId="0" xfId="0" applyNumberFormat="1" applyFont="1" applyAlignment="1">
      <alignment horizontal="center"/>
    </xf>
    <xf numFmtId="0" fontId="4" fillId="0" borderId="0" xfId="0" applyFont="1" applyFill="1" applyBorder="1" applyAlignment="1">
      <alignment/>
    </xf>
    <xf numFmtId="0" fontId="4" fillId="0" borderId="0" xfId="0" applyFont="1" applyFill="1" applyAlignment="1">
      <alignment/>
    </xf>
    <xf numFmtId="175" fontId="6" fillId="0" borderId="0" xfId="0" applyNumberFormat="1" applyFont="1" applyBorder="1" applyAlignment="1">
      <alignment/>
    </xf>
    <xf numFmtId="17" fontId="3" fillId="0" borderId="0" xfId="0" applyNumberFormat="1" applyFont="1" applyFill="1" applyBorder="1" applyAlignment="1">
      <alignment horizontal="center"/>
    </xf>
    <xf numFmtId="0" fontId="4" fillId="0" borderId="0" xfId="0" applyFont="1" applyFill="1" applyBorder="1" applyAlignment="1">
      <alignment/>
    </xf>
    <xf numFmtId="37" fontId="4" fillId="0" borderId="0" xfId="0" applyNumberFormat="1" applyFont="1" applyFill="1" applyAlignment="1">
      <alignment/>
    </xf>
    <xf numFmtId="37" fontId="4" fillId="0" borderId="0" xfId="0" applyNumberFormat="1" applyFont="1" applyFill="1" applyBorder="1" applyAlignment="1">
      <alignment/>
    </xf>
    <xf numFmtId="0" fontId="3" fillId="0" borderId="0" xfId="0" applyFont="1" applyAlignment="1">
      <alignment horizontal="center"/>
    </xf>
    <xf numFmtId="175" fontId="4" fillId="0" borderId="0" xfId="0" applyNumberFormat="1" applyFont="1" applyAlignment="1">
      <alignment/>
    </xf>
    <xf numFmtId="184" fontId="4" fillId="0" borderId="0" xfId="15" applyNumberFormat="1" applyFont="1" applyFill="1" applyBorder="1" applyAlignment="1">
      <alignment horizontal="center"/>
    </xf>
    <xf numFmtId="17" fontId="6" fillId="0" borderId="0" xfId="0" applyNumberFormat="1" applyFont="1" applyFill="1" applyBorder="1" applyAlignment="1">
      <alignment horizontal="center"/>
    </xf>
    <xf numFmtId="175" fontId="6" fillId="0" borderId="0" xfId="0" applyNumberFormat="1" applyFont="1" applyFill="1" applyBorder="1" applyAlignment="1">
      <alignment horizontal="center"/>
    </xf>
    <xf numFmtId="0" fontId="6" fillId="0" borderId="0" xfId="0" applyFont="1" applyFill="1" applyAlignment="1">
      <alignment/>
    </xf>
    <xf numFmtId="184" fontId="4" fillId="0" borderId="0" xfId="15" applyNumberFormat="1" applyFont="1" applyFill="1" applyBorder="1" applyAlignment="1">
      <alignment/>
    </xf>
    <xf numFmtId="184" fontId="6" fillId="0" borderId="0" xfId="15" applyNumberFormat="1" applyFont="1" applyFill="1" applyBorder="1" applyAlignment="1">
      <alignment/>
    </xf>
    <xf numFmtId="0" fontId="6" fillId="0" borderId="0" xfId="0" applyFont="1" applyFill="1" applyAlignment="1">
      <alignment horizontal="center"/>
    </xf>
    <xf numFmtId="0" fontId="8" fillId="0" borderId="0" xfId="0" applyFont="1" applyAlignment="1">
      <alignment/>
    </xf>
    <xf numFmtId="0" fontId="4" fillId="0" borderId="0" xfId="32" applyFont="1">
      <alignment/>
      <protection/>
    </xf>
    <xf numFmtId="0" fontId="6" fillId="0" borderId="0" xfId="32" applyFont="1">
      <alignment/>
      <protection/>
    </xf>
    <xf numFmtId="0" fontId="4" fillId="0" borderId="0" xfId="32" applyFont="1" applyAlignment="1">
      <alignment horizontal="justify" vertical="top"/>
      <protection/>
    </xf>
    <xf numFmtId="0" fontId="4" fillId="0" borderId="0" xfId="32" applyFont="1" applyAlignment="1">
      <alignment vertical="top"/>
      <protection/>
    </xf>
    <xf numFmtId="0" fontId="4" fillId="0" borderId="0" xfId="31" applyFont="1" applyAlignment="1">
      <alignment horizontal="justify" vertical="center"/>
      <protection/>
    </xf>
    <xf numFmtId="175" fontId="4" fillId="0" borderId="0" xfId="32" applyNumberFormat="1" applyFont="1">
      <alignment/>
      <protection/>
    </xf>
    <xf numFmtId="0" fontId="4" fillId="0" borderId="0" xfId="32" applyFont="1" applyFill="1" applyAlignment="1" quotePrefix="1">
      <alignment horizontal="justify" vertical="top"/>
      <protection/>
    </xf>
    <xf numFmtId="0" fontId="4" fillId="0" borderId="0" xfId="32" applyFont="1" applyFill="1" applyAlignment="1">
      <alignment horizontal="center"/>
      <protection/>
    </xf>
    <xf numFmtId="0" fontId="4" fillId="0" borderId="0" xfId="32" applyFont="1" applyFill="1">
      <alignment/>
      <protection/>
    </xf>
    <xf numFmtId="0" fontId="4" fillId="0" borderId="0" xfId="32" applyFont="1" applyAlignment="1">
      <alignment horizontal="left"/>
      <protection/>
    </xf>
    <xf numFmtId="0" fontId="6" fillId="0" borderId="0" xfId="32" applyFont="1" applyAlignment="1">
      <alignment horizontal="left"/>
      <protection/>
    </xf>
    <xf numFmtId="0" fontId="4" fillId="0" borderId="0" xfId="32" applyFont="1" applyFill="1" applyAlignment="1">
      <alignment horizontal="left"/>
      <protection/>
    </xf>
    <xf numFmtId="0" fontId="3" fillId="7" borderId="0" xfId="0" applyFont="1" applyFill="1" applyAlignment="1">
      <alignment horizontal="center"/>
    </xf>
    <xf numFmtId="0" fontId="3" fillId="7" borderId="0" xfId="0" applyFont="1" applyFill="1" applyAlignment="1">
      <alignment/>
    </xf>
    <xf numFmtId="0" fontId="5" fillId="7" borderId="0" xfId="0" applyFont="1" applyFill="1" applyAlignment="1">
      <alignment/>
    </xf>
    <xf numFmtId="0" fontId="5" fillId="7" borderId="0" xfId="0" applyFont="1" applyFill="1" applyAlignment="1">
      <alignment horizontal="center"/>
    </xf>
    <xf numFmtId="0" fontId="3" fillId="7" borderId="0" xfId="0" applyFont="1" applyFill="1" applyAlignment="1">
      <alignment/>
    </xf>
    <xf numFmtId="0" fontId="6" fillId="7" borderId="0" xfId="0" applyFont="1" applyFill="1" applyAlignment="1">
      <alignment/>
    </xf>
    <xf numFmtId="0" fontId="3" fillId="7" borderId="0" xfId="15" applyNumberFormat="1" applyFont="1" applyFill="1" applyBorder="1" applyAlignment="1">
      <alignment horizontal="center"/>
    </xf>
    <xf numFmtId="177" fontId="3" fillId="7" borderId="0" xfId="15" applyFont="1" applyFill="1" applyBorder="1" applyAlignment="1">
      <alignment horizontal="center"/>
    </xf>
    <xf numFmtId="15" fontId="3" fillId="7" borderId="0" xfId="15" applyNumberFormat="1" applyFont="1" applyFill="1" applyBorder="1" applyAlignment="1">
      <alignment horizontal="center"/>
    </xf>
    <xf numFmtId="0" fontId="4" fillId="7" borderId="0" xfId="0" applyFont="1" applyFill="1" applyBorder="1" applyAlignment="1">
      <alignment horizontal="center"/>
    </xf>
    <xf numFmtId="15" fontId="3" fillId="7" borderId="0" xfId="0" applyNumberFormat="1" applyFont="1" applyFill="1" applyAlignment="1">
      <alignment horizontal="center"/>
    </xf>
    <xf numFmtId="0" fontId="4" fillId="7" borderId="0" xfId="0" applyFont="1" applyFill="1" applyAlignment="1">
      <alignment/>
    </xf>
    <xf numFmtId="15" fontId="6" fillId="0" borderId="0" xfId="0" applyNumberFormat="1" applyFont="1" applyFill="1" applyBorder="1" applyAlignment="1">
      <alignment horizontal="center"/>
    </xf>
    <xf numFmtId="15" fontId="3" fillId="7" borderId="0" xfId="0" applyNumberFormat="1" applyFont="1" applyFill="1" applyBorder="1" applyAlignment="1">
      <alignment horizontal="center"/>
    </xf>
    <xf numFmtId="0" fontId="8" fillId="0" borderId="0" xfId="0" applyFont="1" applyFill="1" applyAlignment="1">
      <alignment horizontal="center"/>
    </xf>
    <xf numFmtId="184" fontId="6" fillId="0" borderId="0" xfId="15" applyNumberFormat="1" applyFont="1" applyBorder="1" applyAlignment="1">
      <alignment horizontal="center"/>
    </xf>
    <xf numFmtId="184" fontId="6" fillId="0" borderId="0" xfId="15" applyNumberFormat="1" applyFont="1" applyBorder="1" applyAlignment="1">
      <alignment/>
    </xf>
    <xf numFmtId="184" fontId="4" fillId="0" borderId="0" xfId="15" applyNumberFormat="1" applyFont="1" applyAlignment="1">
      <alignment/>
    </xf>
    <xf numFmtId="184" fontId="4" fillId="0" borderId="0" xfId="15" applyNumberFormat="1" applyFont="1" applyFill="1" applyAlignment="1">
      <alignment/>
    </xf>
    <xf numFmtId="184" fontId="4" fillId="0" borderId="4" xfId="15" applyNumberFormat="1" applyFont="1" applyFill="1" applyBorder="1" applyAlignment="1">
      <alignment/>
    </xf>
    <xf numFmtId="184" fontId="4" fillId="0" borderId="3" xfId="15" applyNumberFormat="1" applyFont="1" applyFill="1" applyBorder="1" applyAlignment="1">
      <alignment/>
    </xf>
    <xf numFmtId="184" fontId="4" fillId="0" borderId="0" xfId="15" applyNumberFormat="1" applyFont="1" applyAlignment="1">
      <alignment/>
    </xf>
    <xf numFmtId="184" fontId="6" fillId="0" borderId="5" xfId="15" applyNumberFormat="1" applyFont="1" applyFill="1" applyBorder="1" applyAlignment="1">
      <alignment/>
    </xf>
    <xf numFmtId="184" fontId="6" fillId="0" borderId="3" xfId="15" applyNumberFormat="1" applyFont="1" applyFill="1" applyBorder="1" applyAlignment="1">
      <alignment/>
    </xf>
    <xf numFmtId="184" fontId="6" fillId="0" borderId="0" xfId="15" applyNumberFormat="1" applyFont="1" applyFill="1" applyBorder="1" applyAlignment="1">
      <alignment/>
    </xf>
    <xf numFmtId="184" fontId="6" fillId="0" borderId="0" xfId="15" applyNumberFormat="1" applyFont="1" applyFill="1" applyAlignment="1">
      <alignment/>
    </xf>
    <xf numFmtId="184" fontId="6" fillId="0" borderId="3" xfId="15" applyNumberFormat="1" applyFont="1" applyFill="1" applyBorder="1" applyAlignment="1">
      <alignment/>
    </xf>
    <xf numFmtId="184" fontId="4" fillId="8" borderId="0" xfId="15" applyNumberFormat="1" applyFont="1" applyFill="1" applyBorder="1" applyAlignment="1">
      <alignment horizontal="center"/>
    </xf>
    <xf numFmtId="184" fontId="4" fillId="0" borderId="0" xfId="15" applyNumberFormat="1" applyFont="1" applyFill="1" applyAlignment="1">
      <alignment horizontal="center"/>
    </xf>
    <xf numFmtId="184" fontId="4" fillId="0" borderId="3" xfId="15" applyNumberFormat="1" applyFont="1" applyFill="1" applyBorder="1" applyAlignment="1">
      <alignment horizontal="center"/>
    </xf>
    <xf numFmtId="184" fontId="4" fillId="8" borderId="0" xfId="15" applyNumberFormat="1" applyFont="1" applyFill="1" applyBorder="1" applyAlignment="1">
      <alignment/>
    </xf>
    <xf numFmtId="184" fontId="6" fillId="9" borderId="0" xfId="15" applyNumberFormat="1" applyFont="1" applyFill="1" applyBorder="1" applyAlignment="1">
      <alignment/>
    </xf>
    <xf numFmtId="184" fontId="4" fillId="0" borderId="0" xfId="15" applyNumberFormat="1" applyFont="1" applyFill="1" applyAlignment="1">
      <alignment horizontal="right"/>
    </xf>
    <xf numFmtId="197" fontId="4" fillId="0" borderId="0" xfId="0" applyNumberFormat="1" applyFont="1" applyAlignment="1">
      <alignment/>
    </xf>
    <xf numFmtId="177" fontId="4" fillId="0" borderId="0" xfId="15" applyFont="1" applyAlignment="1">
      <alignment/>
    </xf>
    <xf numFmtId="184" fontId="4" fillId="0" borderId="0" xfId="15" applyNumberFormat="1" applyFont="1" applyAlignment="1">
      <alignment horizontal="center"/>
    </xf>
    <xf numFmtId="177" fontId="4" fillId="0" borderId="0" xfId="15" applyFont="1" applyFill="1" applyAlignment="1">
      <alignment/>
    </xf>
    <xf numFmtId="1" fontId="4" fillId="0" borderId="0" xfId="0" applyNumberFormat="1" applyFont="1" applyFill="1" applyAlignment="1">
      <alignment horizontal="right"/>
    </xf>
    <xf numFmtId="1" fontId="4" fillId="0" borderId="0" xfId="0" applyNumberFormat="1" applyFont="1" applyFill="1" applyBorder="1" applyAlignment="1">
      <alignment horizontal="right"/>
    </xf>
    <xf numFmtId="184" fontId="6" fillId="0" borderId="0" xfId="15" applyNumberFormat="1" applyFont="1" applyFill="1" applyAlignment="1">
      <alignment horizontal="right"/>
    </xf>
    <xf numFmtId="177" fontId="6" fillId="0" borderId="0" xfId="15" applyNumberFormat="1" applyFont="1" applyFill="1" applyAlignment="1">
      <alignment horizontal="right"/>
    </xf>
    <xf numFmtId="15" fontId="6" fillId="0" borderId="0" xfId="0" applyNumberFormat="1" applyFont="1" applyFill="1" applyAlignment="1">
      <alignment horizontal="center"/>
    </xf>
    <xf numFmtId="37" fontId="4" fillId="0" borderId="0" xfId="0" applyNumberFormat="1" applyFont="1" applyFill="1" applyBorder="1" applyAlignment="1">
      <alignment horizontal="center"/>
    </xf>
    <xf numFmtId="0" fontId="4" fillId="0" borderId="0" xfId="0" applyFont="1" applyFill="1" applyAlignment="1">
      <alignment horizontal="justify" vertical="top"/>
    </xf>
    <xf numFmtId="0" fontId="0" fillId="0" borderId="0" xfId="0"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184" fontId="4" fillId="0" borderId="0" xfId="15" applyNumberFormat="1" applyFont="1" applyBorder="1" applyAlignment="1">
      <alignment/>
    </xf>
    <xf numFmtId="0" fontId="4" fillId="0" borderId="0" xfId="0" applyFont="1" applyAlignment="1">
      <alignment wrapText="1"/>
    </xf>
    <xf numFmtId="0" fontId="4" fillId="0" borderId="0" xfId="0" applyFont="1" applyFill="1" applyAlignment="1">
      <alignment wrapText="1"/>
    </xf>
    <xf numFmtId="184" fontId="4" fillId="0" borderId="0" xfId="0" applyNumberFormat="1" applyFont="1" applyAlignment="1">
      <alignment/>
    </xf>
    <xf numFmtId="184" fontId="4" fillId="0" borderId="0" xfId="15" applyNumberFormat="1" applyFont="1" applyFill="1" applyBorder="1" applyAlignment="1">
      <alignment horizontal="right"/>
    </xf>
    <xf numFmtId="184" fontId="23" fillId="0" borderId="0" xfId="15" applyNumberFormat="1" applyFont="1" applyFill="1" applyBorder="1" applyAlignment="1">
      <alignment horizontal="center"/>
    </xf>
    <xf numFmtId="184" fontId="4" fillId="10" borderId="0" xfId="15" applyNumberFormat="1" applyFont="1" applyFill="1" applyBorder="1" applyAlignment="1">
      <alignment/>
    </xf>
    <xf numFmtId="184" fontId="6" fillId="10" borderId="0" xfId="15" applyNumberFormat="1" applyFont="1" applyFill="1" applyBorder="1" applyAlignment="1">
      <alignment/>
    </xf>
    <xf numFmtId="184" fontId="6" fillId="0" borderId="6" xfId="15" applyNumberFormat="1" applyFont="1" applyFill="1" applyBorder="1" applyAlignment="1">
      <alignment/>
    </xf>
    <xf numFmtId="184" fontId="4" fillId="0" borderId="6" xfId="15" applyNumberFormat="1" applyFont="1" applyFill="1" applyBorder="1" applyAlignment="1">
      <alignment/>
    </xf>
    <xf numFmtId="184" fontId="4" fillId="0" borderId="2" xfId="15" applyNumberFormat="1" applyFont="1" applyFill="1" applyBorder="1" applyAlignment="1">
      <alignment/>
    </xf>
    <xf numFmtId="184" fontId="4" fillId="0" borderId="0" xfId="15" applyNumberFormat="1" applyFont="1" applyFill="1" applyAlignment="1">
      <alignment/>
    </xf>
    <xf numFmtId="175" fontId="4" fillId="0" borderId="0" xfId="0" applyNumberFormat="1" applyFont="1" applyFill="1" applyAlignment="1">
      <alignment/>
    </xf>
    <xf numFmtId="184" fontId="4" fillId="0" borderId="3" xfId="15" applyNumberFormat="1" applyFont="1" applyFill="1" applyBorder="1" applyAlignment="1">
      <alignment horizontal="right" vertical="center"/>
    </xf>
    <xf numFmtId="175" fontId="6" fillId="0" borderId="3" xfId="0" applyNumberFormat="1" applyFont="1" applyFill="1" applyBorder="1" applyAlignment="1">
      <alignment/>
    </xf>
    <xf numFmtId="184" fontId="4" fillId="0" borderId="0" xfId="0" applyNumberFormat="1" applyFont="1" applyFill="1" applyBorder="1" applyAlignment="1">
      <alignment/>
    </xf>
    <xf numFmtId="177" fontId="4" fillId="0" borderId="0" xfId="15" applyNumberFormat="1" applyFont="1" applyFill="1" applyBorder="1" applyAlignment="1">
      <alignment/>
    </xf>
    <xf numFmtId="0" fontId="4" fillId="0" borderId="0" xfId="32" applyFont="1" applyFill="1" applyAlignment="1">
      <alignment horizontal="justify" vertical="top"/>
      <protection/>
    </xf>
    <xf numFmtId="0" fontId="4" fillId="0" borderId="0" xfId="32" applyFont="1" applyFill="1" applyAlignment="1">
      <alignment horizontal="left" vertical="top"/>
      <protection/>
    </xf>
    <xf numFmtId="184" fontId="4" fillId="0" borderId="3" xfId="0" applyNumberFormat="1" applyFont="1" applyFill="1" applyBorder="1" applyAlignment="1">
      <alignment/>
    </xf>
    <xf numFmtId="0" fontId="6" fillId="0" borderId="0" xfId="32" applyFont="1" applyFill="1" applyAlignment="1">
      <alignment horizontal="left"/>
      <protection/>
    </xf>
    <xf numFmtId="0" fontId="4" fillId="0" borderId="0" xfId="32" applyFont="1" applyFill="1" applyAlignment="1" quotePrefix="1">
      <alignment horizontal="justify" vertical="top" wrapText="1"/>
      <protection/>
    </xf>
    <xf numFmtId="0" fontId="6" fillId="0" borderId="0" xfId="32" applyFont="1" applyFill="1">
      <alignment/>
      <protection/>
    </xf>
    <xf numFmtId="0" fontId="4" fillId="0" borderId="0" xfId="32" applyFont="1" applyFill="1" applyAlignment="1">
      <alignment vertical="top"/>
      <protection/>
    </xf>
    <xf numFmtId="0" fontId="6" fillId="0" borderId="0" xfId="32" applyFont="1" applyFill="1" applyAlignment="1">
      <alignment horizontal="right"/>
      <protection/>
    </xf>
    <xf numFmtId="0" fontId="4" fillId="0" borderId="0" xfId="32" applyFont="1" applyFill="1" applyAlignment="1">
      <alignment horizontal="right"/>
      <protection/>
    </xf>
    <xf numFmtId="0" fontId="6" fillId="0" borderId="0" xfId="32" applyFont="1" applyFill="1" applyAlignment="1">
      <alignment horizontal="center"/>
      <protection/>
    </xf>
    <xf numFmtId="0" fontId="4" fillId="0" borderId="0" xfId="32" applyFont="1" applyFill="1" applyAlignment="1">
      <alignment horizontal="left" wrapText="1"/>
      <protection/>
    </xf>
    <xf numFmtId="0" fontId="4" fillId="0" borderId="0" xfId="32" applyFont="1" applyFill="1" applyAlignment="1" quotePrefix="1">
      <alignment horizontal="left" wrapText="1"/>
      <protection/>
    </xf>
    <xf numFmtId="0" fontId="4" fillId="0" borderId="0" xfId="32" applyFont="1" applyFill="1" applyAlignment="1" quotePrefix="1">
      <alignment horizontal="left"/>
      <protection/>
    </xf>
    <xf numFmtId="0" fontId="4" fillId="0" borderId="0" xfId="32" applyFont="1" applyFill="1" applyAlignment="1">
      <alignment/>
      <protection/>
    </xf>
    <xf numFmtId="197" fontId="6" fillId="0" borderId="0" xfId="0" applyNumberFormat="1" applyFont="1" applyAlignment="1">
      <alignment/>
    </xf>
    <xf numFmtId="184" fontId="6" fillId="0" borderId="0" xfId="15" applyNumberFormat="1" applyFont="1" applyAlignment="1">
      <alignment/>
    </xf>
    <xf numFmtId="0" fontId="6" fillId="0" borderId="0" xfId="0" applyFont="1" applyFill="1" applyAlignment="1">
      <alignment horizontal="left"/>
    </xf>
    <xf numFmtId="184" fontId="4" fillId="11" borderId="0" xfId="15" applyNumberFormat="1" applyFont="1" applyFill="1" applyBorder="1" applyAlignment="1">
      <alignment/>
    </xf>
    <xf numFmtId="0" fontId="4" fillId="8" borderId="0" xfId="0" applyFont="1" applyFill="1" applyAlignment="1">
      <alignment horizontal="right"/>
    </xf>
    <xf numFmtId="0" fontId="6" fillId="8" borderId="0" xfId="0" applyFont="1" applyFill="1" applyAlignment="1">
      <alignment/>
    </xf>
    <xf numFmtId="0" fontId="4" fillId="8" borderId="0" xfId="0" applyFont="1" applyFill="1" applyAlignment="1">
      <alignment/>
    </xf>
    <xf numFmtId="0" fontId="27" fillId="0" borderId="0" xfId="0" applyFont="1" applyFill="1" applyAlignment="1">
      <alignment horizontal="right"/>
    </xf>
    <xf numFmtId="197" fontId="0" fillId="0" borderId="0" xfId="0" applyNumberFormat="1" applyAlignment="1">
      <alignment/>
    </xf>
    <xf numFmtId="197" fontId="4" fillId="0" borderId="0" xfId="0" applyNumberFormat="1" applyFont="1" applyAlignment="1">
      <alignment horizontal="center"/>
    </xf>
    <xf numFmtId="197" fontId="0" fillId="0" borderId="0" xfId="0" applyNumberFormat="1" applyAlignment="1">
      <alignment horizontal="center"/>
    </xf>
    <xf numFmtId="184" fontId="4" fillId="0" borderId="1" xfId="15" applyNumberFormat="1" applyFont="1" applyBorder="1" applyAlignment="1">
      <alignment/>
    </xf>
    <xf numFmtId="0" fontId="19" fillId="0" borderId="0" xfId="0" applyFont="1" applyAlignment="1">
      <alignment/>
    </xf>
    <xf numFmtId="184" fontId="4" fillId="0" borderId="0" xfId="0" applyNumberFormat="1" applyFont="1" applyAlignment="1">
      <alignment/>
    </xf>
    <xf numFmtId="0" fontId="4" fillId="0" borderId="0" xfId="0" applyFont="1" applyAlignment="1">
      <alignment/>
    </xf>
    <xf numFmtId="177" fontId="4" fillId="0" borderId="0" xfId="15" applyFont="1" applyAlignment="1">
      <alignment/>
    </xf>
    <xf numFmtId="184" fontId="4" fillId="0" borderId="0" xfId="15" applyNumberFormat="1" applyFont="1" applyAlignment="1">
      <alignment/>
    </xf>
    <xf numFmtId="184" fontId="4" fillId="0" borderId="1" xfId="15" applyNumberFormat="1" applyFont="1" applyBorder="1" applyAlignment="1">
      <alignment/>
    </xf>
    <xf numFmtId="177" fontId="4" fillId="8" borderId="1" xfId="15" applyFont="1" applyFill="1" applyBorder="1" applyAlignment="1">
      <alignment/>
    </xf>
    <xf numFmtId="0" fontId="4" fillId="0" borderId="0" xfId="32" applyFont="1" applyFill="1" applyBorder="1" applyAlignment="1">
      <alignment vertical="top"/>
      <protection/>
    </xf>
    <xf numFmtId="39" fontId="4" fillId="0" borderId="0" xfId="0" applyNumberFormat="1" applyFont="1" applyFill="1" applyBorder="1" applyAlignment="1">
      <alignment/>
    </xf>
    <xf numFmtId="177" fontId="4" fillId="0" borderId="0" xfId="0" applyNumberFormat="1" applyFont="1" applyFill="1" applyBorder="1" applyAlignment="1">
      <alignment/>
    </xf>
    <xf numFmtId="0" fontId="8" fillId="0" borderId="0" xfId="0" applyFont="1" applyFill="1" applyAlignment="1">
      <alignment horizontal="left"/>
    </xf>
    <xf numFmtId="184" fontId="27" fillId="0" borderId="0" xfId="15" applyNumberFormat="1" applyFont="1" applyFill="1" applyBorder="1" applyAlignment="1">
      <alignment/>
    </xf>
    <xf numFmtId="184" fontId="4" fillId="0" borderId="0" xfId="32" applyNumberFormat="1" applyFont="1" applyFill="1" applyBorder="1" applyAlignment="1" quotePrefix="1">
      <alignment horizontal="left" vertical="center" wrapText="1"/>
      <protection/>
    </xf>
    <xf numFmtId="175" fontId="4" fillId="0" borderId="0" xfId="15" applyNumberFormat="1" applyFont="1" applyFill="1" applyBorder="1" applyAlignment="1">
      <alignment horizontal="right" vertical="top"/>
    </xf>
    <xf numFmtId="0" fontId="4" fillId="0" borderId="0" xfId="0" applyFont="1" applyFill="1" applyBorder="1" applyAlignment="1">
      <alignment horizontal="right" vertical="top"/>
    </xf>
    <xf numFmtId="0" fontId="6" fillId="0" borderId="0" xfId="0" applyFont="1" applyFill="1" applyAlignment="1">
      <alignment horizontal="right"/>
    </xf>
    <xf numFmtId="22" fontId="0" fillId="0" borderId="0" xfId="0" applyNumberFormat="1" applyAlignment="1">
      <alignment/>
    </xf>
    <xf numFmtId="0" fontId="0" fillId="0" borderId="0" xfId="0" applyAlignment="1">
      <alignment wrapText="1"/>
    </xf>
    <xf numFmtId="0" fontId="4" fillId="0" borderId="0" xfId="0" applyFont="1" applyAlignment="1">
      <alignment/>
    </xf>
    <xf numFmtId="184" fontId="4" fillId="8" borderId="1" xfId="15" applyNumberFormat="1" applyFont="1" applyFill="1" applyBorder="1" applyAlignment="1">
      <alignment/>
    </xf>
    <xf numFmtId="184" fontId="4" fillId="8" borderId="1" xfId="0" applyNumberFormat="1" applyFont="1" applyFill="1" applyBorder="1" applyAlignment="1">
      <alignment/>
    </xf>
    <xf numFmtId="184" fontId="0" fillId="0" borderId="0" xfId="0" applyNumberFormat="1" applyAlignment="1">
      <alignment/>
    </xf>
    <xf numFmtId="187" fontId="4" fillId="0" borderId="0" xfId="15" applyNumberFormat="1" applyFont="1" applyAlignment="1">
      <alignment/>
    </xf>
    <xf numFmtId="184" fontId="27" fillId="0" borderId="0" xfId="0" applyNumberFormat="1" applyFont="1" applyFill="1" applyBorder="1" applyAlignment="1">
      <alignment/>
    </xf>
    <xf numFmtId="0" fontId="4" fillId="0" borderId="0" xfId="0" applyFont="1" applyFill="1" applyBorder="1" applyAlignment="1">
      <alignment horizontal="center"/>
    </xf>
    <xf numFmtId="0" fontId="4" fillId="0" borderId="0" xfId="32" applyFont="1" applyFill="1" applyAlignment="1">
      <alignment horizontal="justify" vertical="top" wrapText="1"/>
      <protection/>
    </xf>
    <xf numFmtId="0" fontId="4" fillId="0" borderId="0" xfId="0" applyFont="1" applyFill="1" applyAlignment="1">
      <alignment vertical="top" wrapText="1"/>
    </xf>
    <xf numFmtId="184" fontId="4" fillId="0" borderId="3" xfId="32" applyNumberFormat="1" applyFont="1" applyFill="1" applyBorder="1">
      <alignment/>
      <protection/>
    </xf>
    <xf numFmtId="1" fontId="6" fillId="0" borderId="0" xfId="0" applyNumberFormat="1" applyFont="1" applyFill="1" applyAlignment="1">
      <alignment horizontal="right"/>
    </xf>
    <xf numFmtId="206" fontId="4" fillId="0" borderId="0" xfId="0" applyNumberFormat="1" applyFont="1" applyFill="1" applyBorder="1" applyAlignment="1">
      <alignment/>
    </xf>
    <xf numFmtId="184" fontId="4" fillId="0" borderId="0" xfId="15" applyNumberFormat="1" applyFont="1" applyFill="1" applyAlignment="1" quotePrefix="1">
      <alignment horizontal="left" wrapText="1"/>
    </xf>
    <xf numFmtId="184" fontId="4" fillId="0" borderId="3" xfId="32" applyNumberFormat="1" applyFont="1" applyFill="1" applyBorder="1" applyAlignment="1" quotePrefix="1">
      <alignment horizontal="left" vertical="center" wrapText="1"/>
      <protection/>
    </xf>
    <xf numFmtId="184" fontId="4" fillId="0" borderId="3" xfId="15" applyNumberFormat="1" applyFont="1" applyFill="1" applyBorder="1" applyAlignment="1" quotePrefix="1">
      <alignment horizontal="left" vertical="center" wrapText="1"/>
    </xf>
    <xf numFmtId="0" fontId="4" fillId="0" borderId="0" xfId="32" applyFont="1" applyFill="1" applyAlignment="1">
      <alignment wrapText="1"/>
      <protection/>
    </xf>
    <xf numFmtId="0" fontId="4" fillId="0" borderId="7" xfId="32" applyFont="1" applyFill="1" applyBorder="1" applyAlignment="1">
      <alignment horizontal="center" vertical="top" wrapText="1"/>
      <protection/>
    </xf>
    <xf numFmtId="0" fontId="4" fillId="0" borderId="8" xfId="0" applyFont="1" applyFill="1" applyBorder="1" applyAlignment="1">
      <alignment horizontal="center" vertical="top"/>
    </xf>
    <xf numFmtId="0" fontId="4" fillId="0" borderId="9" xfId="0" applyFont="1" applyFill="1" applyBorder="1" applyAlignment="1">
      <alignment horizontal="center" vertical="top"/>
    </xf>
    <xf numFmtId="0" fontId="4" fillId="0" borderId="10" xfId="0" applyFont="1" applyFill="1" applyBorder="1" applyAlignment="1">
      <alignment horizontal="center" vertical="center"/>
    </xf>
    <xf numFmtId="0" fontId="4" fillId="0" borderId="0" xfId="0" applyFont="1" applyFill="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32" applyFont="1" applyFill="1" applyBorder="1" applyAlignment="1">
      <alignment horizontal="center" vertical="top"/>
      <protection/>
    </xf>
    <xf numFmtId="0" fontId="4" fillId="0" borderId="13" xfId="32" applyFont="1" applyFill="1" applyBorder="1" applyAlignment="1">
      <alignment horizontal="center" vertical="top"/>
      <protection/>
    </xf>
    <xf numFmtId="0" fontId="4" fillId="0" borderId="0" xfId="0" applyFont="1" applyFill="1" applyBorder="1" applyAlignment="1">
      <alignment wrapText="1"/>
    </xf>
    <xf numFmtId="0" fontId="0" fillId="0" borderId="0" xfId="0" applyFill="1" applyAlignment="1">
      <alignment wrapText="1"/>
    </xf>
    <xf numFmtId="0" fontId="8" fillId="0" borderId="0" xfId="0" applyFont="1" applyFill="1" applyAlignment="1">
      <alignment horizontal="center"/>
    </xf>
    <xf numFmtId="0" fontId="3" fillId="7" borderId="0" xfId="0" applyFont="1" applyFill="1" applyAlignment="1">
      <alignment horizontal="center"/>
    </xf>
    <xf numFmtId="0" fontId="3" fillId="12" borderId="0" xfId="0" applyFont="1" applyFill="1" applyAlignment="1">
      <alignment horizontal="center"/>
    </xf>
    <xf numFmtId="0" fontId="7" fillId="7" borderId="0" xfId="0" applyFont="1" applyFill="1" applyAlignment="1">
      <alignment horizontal="center"/>
    </xf>
    <xf numFmtId="0" fontId="7" fillId="12" borderId="0" xfId="0" applyFont="1" applyFill="1" applyAlignment="1">
      <alignment horizontal="center"/>
    </xf>
    <xf numFmtId="0" fontId="3" fillId="7" borderId="0" xfId="0" applyFont="1" applyFill="1" applyBorder="1" applyAlignment="1">
      <alignment horizontal="center"/>
    </xf>
    <xf numFmtId="0" fontId="26" fillId="7" borderId="0" xfId="0" applyFont="1" applyFill="1" applyAlignment="1">
      <alignment horizontal="center"/>
    </xf>
    <xf numFmtId="0" fontId="4" fillId="0" borderId="0" xfId="0" applyFont="1" applyFill="1" applyBorder="1" applyAlignment="1">
      <alignment vertical="top" wrapText="1"/>
    </xf>
    <xf numFmtId="0" fontId="0" fillId="0" borderId="0" xfId="0" applyAlignment="1">
      <alignment vertical="top" wrapText="1"/>
    </xf>
    <xf numFmtId="0" fontId="8" fillId="0" borderId="0" xfId="0" applyFont="1" applyAlignment="1">
      <alignment horizontal="center"/>
    </xf>
    <xf numFmtId="0" fontId="4" fillId="0" borderId="0" xfId="32" applyFont="1" applyFill="1" applyAlignment="1">
      <alignment horizontal="justify" vertical="top"/>
      <protection/>
    </xf>
    <xf numFmtId="0" fontId="4" fillId="0" borderId="0" xfId="0" applyFont="1" applyFill="1" applyAlignment="1">
      <alignment horizontal="justify" vertical="top"/>
    </xf>
    <xf numFmtId="0" fontId="4" fillId="0" borderId="0" xfId="32" applyFont="1" applyAlignment="1">
      <alignment horizontal="justify" vertical="top"/>
      <protection/>
    </xf>
    <xf numFmtId="0" fontId="4" fillId="0" borderId="0" xfId="32" applyFont="1" applyFill="1" applyAlignment="1">
      <alignment horizontal="justify" vertical="top" wrapText="1"/>
      <protection/>
    </xf>
    <xf numFmtId="0" fontId="4" fillId="0" borderId="0" xfId="32" applyFont="1" applyFill="1" applyAlignment="1">
      <alignment horizontal="left" vertical="top" wrapText="1"/>
      <protection/>
    </xf>
    <xf numFmtId="0" fontId="4" fillId="0" borderId="0" xfId="0" applyFont="1" applyFill="1" applyAlignment="1">
      <alignment vertical="top" wrapText="1"/>
    </xf>
    <xf numFmtId="0" fontId="4" fillId="0" borderId="0" xfId="0" applyFont="1" applyFill="1" applyAlignment="1">
      <alignment vertical="top" wrapText="1"/>
    </xf>
    <xf numFmtId="0" fontId="0" fillId="0" borderId="0" xfId="0" applyFont="1" applyFill="1" applyAlignment="1">
      <alignment vertical="top" wrapText="1"/>
    </xf>
    <xf numFmtId="0" fontId="4" fillId="7" borderId="0" xfId="32" applyFont="1" applyFill="1" applyAlignment="1">
      <alignment horizontal="left" vertical="top"/>
      <protection/>
    </xf>
    <xf numFmtId="0" fontId="4" fillId="12" borderId="0" xfId="32" applyFont="1" applyFill="1" applyAlignment="1">
      <alignment horizontal="left" vertical="top"/>
      <protection/>
    </xf>
    <xf numFmtId="0" fontId="6" fillId="7" borderId="0" xfId="32" applyFont="1" applyFill="1" applyAlignment="1">
      <alignment horizontal="left" vertical="top"/>
      <protection/>
    </xf>
    <xf numFmtId="0" fontId="6" fillId="12" borderId="0" xfId="32" applyFont="1" applyFill="1" applyAlignment="1">
      <alignment horizontal="left" vertical="top"/>
      <protection/>
    </xf>
    <xf numFmtId="0" fontId="4" fillId="0" borderId="0" xfId="32" applyFont="1" applyAlignment="1">
      <alignment vertical="top" wrapText="1"/>
      <protection/>
    </xf>
    <xf numFmtId="0" fontId="4" fillId="0" borderId="10" xfId="32" applyFont="1" applyFill="1" applyBorder="1" applyAlignment="1">
      <alignment vertical="top"/>
      <protection/>
    </xf>
    <xf numFmtId="0" fontId="4" fillId="0" borderId="0" xfId="32" applyFont="1" applyFill="1" applyBorder="1" applyAlignment="1">
      <alignment vertical="top"/>
      <protection/>
    </xf>
    <xf numFmtId="175" fontId="4" fillId="0" borderId="8" xfId="15" applyNumberFormat="1" applyFont="1" applyFill="1" applyBorder="1" applyAlignment="1">
      <alignment horizontal="center" vertical="top"/>
    </xf>
    <xf numFmtId="175" fontId="4" fillId="0" borderId="9" xfId="15" applyNumberFormat="1" applyFont="1" applyFill="1" applyBorder="1" applyAlignment="1">
      <alignment horizontal="center" vertical="top"/>
    </xf>
    <xf numFmtId="0" fontId="4" fillId="0" borderId="14" xfId="32" applyFont="1" applyFill="1" applyBorder="1" applyAlignment="1">
      <alignment horizontal="center" vertical="center"/>
      <protection/>
    </xf>
    <xf numFmtId="0" fontId="4" fillId="0" borderId="15" xfId="32" applyFont="1" applyFill="1" applyBorder="1" applyAlignment="1">
      <alignment horizontal="center" vertical="center"/>
      <protection/>
    </xf>
    <xf numFmtId="0" fontId="4" fillId="0" borderId="13" xfId="32" applyFont="1" applyFill="1" applyBorder="1" applyAlignment="1">
      <alignment horizontal="center" vertical="center"/>
      <protection/>
    </xf>
    <xf numFmtId="0" fontId="4" fillId="0" borderId="16" xfId="32" applyFont="1" applyFill="1" applyBorder="1" applyAlignment="1">
      <alignment/>
      <protection/>
    </xf>
    <xf numFmtId="0" fontId="4" fillId="0" borderId="8" xfId="0" applyFont="1" applyFill="1" applyBorder="1" applyAlignment="1">
      <alignment/>
    </xf>
    <xf numFmtId="0" fontId="4" fillId="0" borderId="17" xfId="0" applyFont="1" applyFill="1" applyBorder="1" applyAlignment="1">
      <alignment/>
    </xf>
    <xf numFmtId="0" fontId="4" fillId="0" borderId="18" xfId="32" applyFont="1" applyFill="1" applyBorder="1" applyAlignment="1">
      <alignment horizontal="center" vertical="top"/>
      <protection/>
    </xf>
    <xf numFmtId="0" fontId="4" fillId="0" borderId="12" xfId="32" applyFont="1" applyFill="1" applyBorder="1" applyAlignment="1">
      <alignment horizontal="center" vertical="top"/>
      <protection/>
    </xf>
    <xf numFmtId="0" fontId="4" fillId="0" borderId="9" xfId="32" applyFont="1" applyFill="1" applyBorder="1" applyAlignment="1">
      <alignment vertical="top"/>
      <protection/>
    </xf>
    <xf numFmtId="175" fontId="4" fillId="0" borderId="17" xfId="15" applyNumberFormat="1" applyFont="1" applyFill="1" applyBorder="1" applyAlignment="1">
      <alignment horizontal="center" vertical="top"/>
    </xf>
    <xf numFmtId="175" fontId="4" fillId="0" borderId="6" xfId="15" applyNumberFormat="1" applyFont="1" applyFill="1" applyBorder="1" applyAlignment="1">
      <alignment horizontal="right" vertical="top"/>
    </xf>
    <xf numFmtId="0" fontId="4" fillId="0" borderId="19" xfId="32" applyFont="1" applyFill="1" applyBorder="1" applyAlignment="1">
      <alignment horizontal="right" vertical="top"/>
      <protection/>
    </xf>
    <xf numFmtId="175" fontId="4" fillId="0" borderId="20" xfId="15" applyNumberFormat="1" applyFont="1" applyFill="1" applyBorder="1" applyAlignment="1">
      <alignment horizontal="right" vertical="top"/>
    </xf>
    <xf numFmtId="0" fontId="4" fillId="0" borderId="21" xfId="0" applyFont="1" applyFill="1" applyBorder="1" applyAlignment="1">
      <alignment horizontal="right" vertical="top"/>
    </xf>
    <xf numFmtId="0" fontId="4" fillId="0" borderId="22" xfId="0" applyFont="1" applyFill="1" applyBorder="1" applyAlignment="1">
      <alignment horizontal="right" vertical="top"/>
    </xf>
    <xf numFmtId="0" fontId="4" fillId="0" borderId="23" xfId="32" applyFont="1" applyFill="1" applyBorder="1" applyAlignment="1">
      <alignment vertical="top"/>
      <protection/>
    </xf>
    <xf numFmtId="0" fontId="4" fillId="0" borderId="24" xfId="32" applyFont="1" applyFill="1" applyBorder="1" applyAlignment="1">
      <alignment vertical="top"/>
      <protection/>
    </xf>
    <xf numFmtId="0" fontId="4" fillId="0" borderId="25" xfId="32" applyFont="1" applyFill="1" applyBorder="1" applyAlignment="1">
      <alignment vertical="top"/>
      <protection/>
    </xf>
    <xf numFmtId="0" fontId="4" fillId="0" borderId="4" xfId="32" applyFont="1" applyFill="1" applyBorder="1" applyAlignment="1">
      <alignment horizontal="center" vertical="top"/>
      <protection/>
    </xf>
    <xf numFmtId="0" fontId="4" fillId="0" borderId="26" xfId="32" applyFont="1" applyFill="1" applyBorder="1" applyAlignment="1">
      <alignment horizontal="center" vertical="top"/>
      <protection/>
    </xf>
    <xf numFmtId="0" fontId="4" fillId="0" borderId="27" xfId="32" applyFont="1" applyFill="1" applyBorder="1" applyAlignment="1">
      <alignment vertical="top"/>
      <protection/>
    </xf>
    <xf numFmtId="0" fontId="4" fillId="0" borderId="6" xfId="32" applyFont="1" applyFill="1" applyBorder="1" applyAlignment="1">
      <alignment vertical="top"/>
      <protection/>
    </xf>
    <xf numFmtId="0" fontId="4" fillId="0" borderId="28" xfId="32" applyFont="1" applyFill="1" applyBorder="1" applyAlignment="1">
      <alignment vertical="top"/>
      <protection/>
    </xf>
    <xf numFmtId="175" fontId="4" fillId="0" borderId="29" xfId="15" applyNumberFormat="1" applyFont="1" applyFill="1" applyBorder="1" applyAlignment="1">
      <alignment horizontal="right" vertical="top"/>
    </xf>
    <xf numFmtId="0" fontId="4" fillId="0" borderId="28" xfId="32" applyFont="1" applyFill="1" applyBorder="1" applyAlignment="1">
      <alignment horizontal="right" vertical="top"/>
      <protection/>
    </xf>
    <xf numFmtId="0" fontId="4" fillId="0" borderId="0" xfId="32" applyFont="1" applyFill="1" applyAlignment="1">
      <alignment vertical="top" wrapText="1"/>
      <protection/>
    </xf>
    <xf numFmtId="0" fontId="0" fillId="0" borderId="0" xfId="0" applyFont="1" applyFill="1" applyAlignment="1">
      <alignment vertical="top" wrapText="1"/>
    </xf>
    <xf numFmtId="0" fontId="4" fillId="0" borderId="0" xfId="0" applyFont="1" applyFill="1" applyAlignment="1">
      <alignment horizontal="justify" vertical="top" wrapText="1"/>
    </xf>
    <xf numFmtId="0" fontId="6" fillId="0" borderId="0" xfId="32" applyFont="1" applyFill="1" applyAlignment="1">
      <alignment horizontal="center" wrapText="1"/>
      <protection/>
    </xf>
    <xf numFmtId="0" fontId="6" fillId="0" borderId="0" xfId="32" applyFont="1" applyFill="1" applyAlignment="1" quotePrefix="1">
      <alignment horizontal="center" wrapText="1"/>
      <protection/>
    </xf>
    <xf numFmtId="0" fontId="4" fillId="0" borderId="0" xfId="32" applyFont="1" applyFill="1" applyAlignment="1" quotePrefix="1">
      <alignment horizontal="left" vertical="top" wrapText="1"/>
      <protection/>
    </xf>
    <xf numFmtId="0" fontId="4" fillId="0" borderId="0" xfId="32" applyFont="1" applyFill="1" applyAlignment="1">
      <alignment wrapText="1"/>
      <protection/>
    </xf>
    <xf numFmtId="0" fontId="4" fillId="0" borderId="0" xfId="32" applyFont="1" applyFill="1" applyAlignment="1">
      <alignment vertical="center" wrapText="1"/>
      <protection/>
    </xf>
    <xf numFmtId="0" fontId="0" fillId="0" borderId="0" xfId="0" applyFill="1" applyAlignment="1">
      <alignment vertical="center" wrapText="1"/>
    </xf>
    <xf numFmtId="0" fontId="0" fillId="0" borderId="0" xfId="0" applyFill="1" applyAlignment="1">
      <alignment vertical="top" wrapText="1"/>
    </xf>
    <xf numFmtId="0" fontId="0" fillId="0" borderId="0" xfId="0" applyFont="1" applyFill="1" applyAlignment="1">
      <alignment wrapText="1"/>
    </xf>
    <xf numFmtId="0" fontId="4" fillId="0" borderId="0" xfId="0" applyFont="1" applyFill="1" applyAlignment="1">
      <alignment wrapText="1"/>
    </xf>
    <xf numFmtId="0" fontId="4" fillId="0" borderId="0" xfId="32" applyFont="1" applyFill="1" applyAlignment="1" quotePrefix="1">
      <alignment horizontal="justify" vertical="top"/>
      <protection/>
    </xf>
    <xf numFmtId="0" fontId="4" fillId="0" borderId="0" xfId="32" applyFont="1" applyFill="1" applyAlignment="1">
      <alignment horizontal="left" wrapText="1"/>
      <protection/>
    </xf>
    <xf numFmtId="0" fontId="4" fillId="0" borderId="0" xfId="32" applyFont="1" applyFill="1" applyAlignment="1" quotePrefix="1">
      <alignment horizontal="left" wrapText="1"/>
      <protection/>
    </xf>
    <xf numFmtId="0" fontId="0" fillId="0" borderId="0" xfId="0" applyFill="1" applyAlignment="1">
      <alignment horizontal="left" vertical="top" wrapText="1"/>
    </xf>
  </cellXfs>
  <cellStyles count="27">
    <cellStyle name="Normal" xfId="0"/>
    <cellStyle name="Comma" xfId="15"/>
    <cellStyle name="Comma [0]" xfId="16"/>
    <cellStyle name="Currency" xfId="17"/>
    <cellStyle name="Currency [0]" xfId="18"/>
    <cellStyle name="custom" xfId="19"/>
    <cellStyle name="Date" xfId="20"/>
    <cellStyle name="E&amp;Y House" xfId="21"/>
    <cellStyle name="Fixed" xfId="22"/>
    <cellStyle name="Followed Hyperlink" xfId="23"/>
    <cellStyle name="Grey" xfId="24"/>
    <cellStyle name="HEADING1" xfId="25"/>
    <cellStyle name="HEADING2" xfId="26"/>
    <cellStyle name="Hyperlink" xfId="27"/>
    <cellStyle name="Input [yellow]" xfId="28"/>
    <cellStyle name="no dec" xfId="29"/>
    <cellStyle name="Normal - Style1" xfId="30"/>
    <cellStyle name="Normal_Notes" xfId="31"/>
    <cellStyle name="Normal_Sheet5" xfId="32"/>
    <cellStyle name="Œ…‹æØ‚è [0.00]_laroux" xfId="33"/>
    <cellStyle name="Œ…‹æØ‚è_laroux" xfId="34"/>
    <cellStyle name="Percent" xfId="35"/>
    <cellStyle name="Percent [2]" xfId="36"/>
    <cellStyle name="percentage" xfId="37"/>
    <cellStyle name="shade" xfId="38"/>
    <cellStyle name="SHADETOTAL-AKS"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ngpm\Local%20Settings\Temporary%20Internet%20Files\OLK12\KGTB%20Consol%20FS%206-%20RM%20-Oct%2031-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S0029TBS\LOCALS~1\Temp\C.Lotus.Notes.Data\Tricubes%20Berhad_Group_09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PL"/>
      <sheetName val="Journal"/>
      <sheetName val="Consol P&amp;L"/>
      <sheetName val="Consol BS"/>
      <sheetName val="Consol P&amp;L(TTI mgmt)"/>
      <sheetName val="RP reconciliation"/>
      <sheetName val="Performance Indices"/>
      <sheetName val="PPE"/>
      <sheetName val="T.receivables"/>
      <sheetName val="Sheet3"/>
      <sheetName val="Sales"/>
      <sheetName val="Op loss"/>
    </sheetNames>
    <sheetDataSet>
      <sheetData sheetId="4">
        <row r="18">
          <cell r="BX18">
            <v>5470580.3616748</v>
          </cell>
        </row>
        <row r="22">
          <cell r="BX22">
            <v>973356.0724033334</v>
          </cell>
        </row>
        <row r="26">
          <cell r="BX26">
            <v>9563641.601675788</v>
          </cell>
        </row>
        <row r="31">
          <cell r="BX31">
            <v>1505862.7159079213</v>
          </cell>
        </row>
        <row r="41">
          <cell r="BX41">
            <v>12828.260854</v>
          </cell>
        </row>
        <row r="52">
          <cell r="BX52">
            <v>0</v>
          </cell>
        </row>
        <row r="54">
          <cell r="BX54">
            <v>11610.0217</v>
          </cell>
        </row>
        <row r="55">
          <cell r="BX55">
            <v>16185250.998839451</v>
          </cell>
        </row>
        <row r="61">
          <cell r="BX61">
            <v>6059229.412249341</v>
          </cell>
        </row>
        <row r="69">
          <cell r="BX69">
            <v>798611.2090765879</v>
          </cell>
        </row>
        <row r="74">
          <cell r="BX74">
            <v>0</v>
          </cell>
        </row>
        <row r="80">
          <cell r="BX80">
            <v>0</v>
          </cell>
        </row>
        <row r="91">
          <cell r="BX91">
            <v>141.04020325810788</v>
          </cell>
        </row>
        <row r="92">
          <cell r="BX92">
            <v>63420.4148</v>
          </cell>
        </row>
        <row r="93">
          <cell r="BX93">
            <v>1168151.0858371446</v>
          </cell>
        </row>
        <row r="101">
          <cell r="BW101">
            <v>5603510</v>
          </cell>
        </row>
        <row r="106">
          <cell r="BX106">
            <v>1717230.8908542185</v>
          </cell>
        </row>
      </sheetData>
      <sheetData sheetId="5">
        <row r="18">
          <cell r="BP18">
            <v>87869</v>
          </cell>
          <cell r="BS18">
            <v>31502</v>
          </cell>
          <cell r="DH18">
            <v>28686059.949106015</v>
          </cell>
          <cell r="DI18">
            <v>5634678.489681171</v>
          </cell>
          <cell r="DJ18">
            <v>-2818299.755587999</v>
          </cell>
        </row>
        <row r="25">
          <cell r="BP25">
            <v>-77367</v>
          </cell>
          <cell r="BS25">
            <v>-27442</v>
          </cell>
        </row>
        <row r="31">
          <cell r="BP31">
            <v>167</v>
          </cell>
          <cell r="BS31">
            <v>122</v>
          </cell>
        </row>
        <row r="32">
          <cell r="BP32">
            <v>-5876</v>
          </cell>
          <cell r="BS32">
            <v>-2539</v>
          </cell>
        </row>
        <row r="35">
          <cell r="BP35">
            <v>-2494</v>
          </cell>
          <cell r="BS35">
            <v>-1263</v>
          </cell>
        </row>
        <row r="36">
          <cell r="BP36">
            <v>-104</v>
          </cell>
          <cell r="BS36">
            <v>-22</v>
          </cell>
        </row>
        <row r="37">
          <cell r="BP37">
            <v>-778</v>
          </cell>
          <cell r="BS37">
            <v>-336</v>
          </cell>
        </row>
        <row r="38">
          <cell r="BP38">
            <v>0</v>
          </cell>
          <cell r="BS38">
            <v>0</v>
          </cell>
        </row>
        <row r="39">
          <cell r="BP39">
            <v>-53</v>
          </cell>
          <cell r="BS39">
            <v>-20</v>
          </cell>
        </row>
        <row r="48">
          <cell r="BP48">
            <v>145</v>
          </cell>
          <cell r="BS48">
            <v>117</v>
          </cell>
        </row>
        <row r="50">
          <cell r="DH50">
            <v>309565.053144769</v>
          </cell>
          <cell r="DI50">
            <v>-189729.4444214843</v>
          </cell>
        </row>
        <row r="53">
          <cell r="BK53">
            <v>-608404.2393077424</v>
          </cell>
          <cell r="BP53">
            <v>-608</v>
          </cell>
          <cell r="BS53">
            <v>-50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 Sheet"/>
      <sheetName val="WORKING_Balance Sheet"/>
      <sheetName val="CF"/>
      <sheetName val="WORKING_CF_YTD"/>
      <sheetName val="WORKING_CF_MTD"/>
      <sheetName val="Profit &amp; Loss"/>
      <sheetName val="WORKING PnL_YTD"/>
      <sheetName val="WORKING PnL_MTD"/>
    </sheetNames>
    <sheetDataSet>
      <sheetData sheetId="4">
        <row r="14">
          <cell r="P14">
            <v>0</v>
          </cell>
        </row>
        <row r="15">
          <cell r="P15">
            <v>0</v>
          </cell>
        </row>
        <row r="16">
          <cell r="P16">
            <v>0</v>
          </cell>
        </row>
        <row r="17">
          <cell r="P17">
            <v>0</v>
          </cell>
        </row>
        <row r="26">
          <cell r="P26">
            <v>0</v>
          </cell>
        </row>
        <row r="27">
          <cell r="P27">
            <v>0</v>
          </cell>
        </row>
        <row r="28">
          <cell r="P28">
            <v>0</v>
          </cell>
        </row>
        <row r="29">
          <cell r="P29">
            <v>0</v>
          </cell>
        </row>
        <row r="41">
          <cell r="P41">
            <v>0</v>
          </cell>
        </row>
        <row r="44">
          <cell r="P44">
            <v>0</v>
          </cell>
        </row>
        <row r="51">
          <cell r="P51">
            <v>0</v>
          </cell>
        </row>
        <row r="52">
          <cell r="P52">
            <v>0</v>
          </cell>
        </row>
        <row r="53">
          <cell r="P5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C30"/>
  <sheetViews>
    <sheetView showGridLines="0" workbookViewId="0" topLeftCell="A1">
      <selection activeCell="C7" sqref="C7"/>
    </sheetView>
  </sheetViews>
  <sheetFormatPr defaultColWidth="9.140625" defaultRowHeight="12.75"/>
  <cols>
    <col min="3" max="3" width="50.00390625" style="0" customWidth="1"/>
  </cols>
  <sheetData>
    <row r="9" ht="12.75">
      <c r="C9" s="85"/>
    </row>
    <row r="10" ht="12.75">
      <c r="C10" s="85"/>
    </row>
    <row r="11" ht="12.75">
      <c r="C11" s="85"/>
    </row>
    <row r="12" ht="12.75">
      <c r="C12" s="85"/>
    </row>
    <row r="13" ht="15.75">
      <c r="C13" s="87" t="s">
        <v>169</v>
      </c>
    </row>
    <row r="14" ht="14.25">
      <c r="C14" s="88" t="s">
        <v>170</v>
      </c>
    </row>
    <row r="15" ht="14.25">
      <c r="C15" s="88" t="s">
        <v>19</v>
      </c>
    </row>
    <row r="16" ht="12.75">
      <c r="C16" s="85"/>
    </row>
    <row r="17" ht="12.75">
      <c r="C17" s="86"/>
    </row>
    <row r="18" ht="15">
      <c r="C18" s="89" t="s">
        <v>171</v>
      </c>
    </row>
    <row r="19" ht="15">
      <c r="C19" s="89" t="s">
        <v>265</v>
      </c>
    </row>
    <row r="20" ht="12.75">
      <c r="C20" s="86"/>
    </row>
    <row r="21" ht="12.75">
      <c r="C21" s="86"/>
    </row>
    <row r="22" ht="12.75">
      <c r="C22" s="86"/>
    </row>
    <row r="30" ht="12.75">
      <c r="C30" s="149"/>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J88"/>
  <sheetViews>
    <sheetView workbookViewId="0" topLeftCell="A13">
      <selection activeCell="A13" sqref="A13"/>
    </sheetView>
  </sheetViews>
  <sheetFormatPr defaultColWidth="9.140625" defaultRowHeight="12.75"/>
  <cols>
    <col min="1" max="1" width="25.00390625" style="1" customWidth="1"/>
    <col min="2" max="2" width="3.7109375" style="1" customWidth="1"/>
    <col min="3" max="4" width="17.140625" style="1" customWidth="1"/>
    <col min="5" max="5" width="3.7109375" style="1" customWidth="1"/>
    <col min="6" max="6" width="17.140625" style="1" customWidth="1"/>
    <col min="7" max="7" width="17.00390625" style="1" customWidth="1"/>
    <col min="8" max="16384" width="9.140625" style="1" customWidth="1"/>
  </cols>
  <sheetData>
    <row r="1" spans="1:7" s="9" customFormat="1" ht="12">
      <c r="A1" s="181" t="s">
        <v>135</v>
      </c>
      <c r="B1" s="181"/>
      <c r="C1" s="181"/>
      <c r="D1" s="181"/>
      <c r="E1" s="181"/>
      <c r="F1" s="182"/>
      <c r="G1" s="182"/>
    </row>
    <row r="2" spans="1:7" ht="12">
      <c r="A2" s="183" t="s">
        <v>19</v>
      </c>
      <c r="B2" s="183"/>
      <c r="C2" s="183"/>
      <c r="D2" s="183"/>
      <c r="E2" s="183"/>
      <c r="F2" s="184"/>
      <c r="G2" s="184"/>
    </row>
    <row r="3" spans="1:7" s="9" customFormat="1" ht="12">
      <c r="A3" s="45"/>
      <c r="B3" s="45"/>
      <c r="C3" s="45"/>
      <c r="D3" s="46"/>
      <c r="E3" s="45"/>
      <c r="F3" s="46"/>
      <c r="G3" s="46"/>
    </row>
    <row r="4" spans="1:7" s="9" customFormat="1" ht="12">
      <c r="A4" s="181" t="s">
        <v>266</v>
      </c>
      <c r="B4" s="181"/>
      <c r="C4" s="181"/>
      <c r="D4" s="181"/>
      <c r="E4" s="181"/>
      <c r="F4" s="182"/>
      <c r="G4" s="182"/>
    </row>
    <row r="5" spans="1:7" s="9" customFormat="1" ht="12">
      <c r="A5" s="181" t="s">
        <v>138</v>
      </c>
      <c r="B5" s="181"/>
      <c r="C5" s="181"/>
      <c r="D5" s="181"/>
      <c r="E5" s="181"/>
      <c r="F5" s="182"/>
      <c r="G5" s="182"/>
    </row>
    <row r="6" spans="1:7" s="3" customFormat="1" ht="12">
      <c r="A6" s="180"/>
      <c r="B6" s="180"/>
      <c r="C6" s="180"/>
      <c r="D6" s="180"/>
      <c r="E6" s="180"/>
      <c r="F6" s="180"/>
      <c r="G6" s="180"/>
    </row>
    <row r="7" spans="1:7" s="3" customFormat="1" ht="12">
      <c r="A7" s="143" t="s">
        <v>221</v>
      </c>
      <c r="B7" s="55"/>
      <c r="C7" s="55"/>
      <c r="D7" s="55"/>
      <c r="E7" s="55"/>
      <c r="F7" s="55"/>
      <c r="G7" s="55"/>
    </row>
    <row r="8" spans="1:7" s="3" customFormat="1" ht="12">
      <c r="A8" s="143" t="s">
        <v>281</v>
      </c>
      <c r="B8" s="55"/>
      <c r="C8" s="55"/>
      <c r="D8" s="55"/>
      <c r="E8" s="55"/>
      <c r="F8" s="55"/>
      <c r="G8" s="55"/>
    </row>
    <row r="9" spans="1:7" s="3" customFormat="1" ht="12">
      <c r="A9" s="55"/>
      <c r="B9" s="55"/>
      <c r="C9" s="55"/>
      <c r="D9" s="55"/>
      <c r="E9" s="55"/>
      <c r="F9" s="55"/>
      <c r="G9" s="55"/>
    </row>
    <row r="10" spans="3:7" ht="12.75">
      <c r="C10" s="185" t="s">
        <v>225</v>
      </c>
      <c r="D10" s="185"/>
      <c r="E10" s="14"/>
      <c r="F10" s="185" t="s">
        <v>226</v>
      </c>
      <c r="G10" s="186"/>
    </row>
    <row r="11" spans="3:7" ht="12">
      <c r="C11" s="41" t="s">
        <v>30</v>
      </c>
      <c r="D11" s="41" t="s">
        <v>31</v>
      </c>
      <c r="E11" s="23"/>
      <c r="F11" s="41" t="s">
        <v>32</v>
      </c>
      <c r="G11" s="41" t="s">
        <v>31</v>
      </c>
    </row>
    <row r="12" spans="2:7" ht="12">
      <c r="B12" s="3"/>
      <c r="C12" s="41" t="s">
        <v>33</v>
      </c>
      <c r="D12" s="41" t="s">
        <v>34</v>
      </c>
      <c r="E12" s="23"/>
      <c r="F12" s="41" t="s">
        <v>33</v>
      </c>
      <c r="G12" s="41" t="s">
        <v>35</v>
      </c>
    </row>
    <row r="13" spans="2:7" ht="12">
      <c r="B13" s="15"/>
      <c r="C13" s="41" t="s">
        <v>36</v>
      </c>
      <c r="D13" s="41" t="s">
        <v>36</v>
      </c>
      <c r="E13" s="23"/>
      <c r="F13" s="41" t="s">
        <v>37</v>
      </c>
      <c r="G13" s="41" t="s">
        <v>38</v>
      </c>
    </row>
    <row r="14" spans="2:7" ht="12">
      <c r="B14" s="15"/>
      <c r="C14" s="51">
        <v>38656</v>
      </c>
      <c r="D14" s="51">
        <v>38291</v>
      </c>
      <c r="E14" s="53"/>
      <c r="F14" s="51">
        <v>38656</v>
      </c>
      <c r="G14" s="51">
        <v>38291</v>
      </c>
    </row>
    <row r="15" spans="2:7" ht="12">
      <c r="B15" s="15"/>
      <c r="C15" s="41" t="s">
        <v>142</v>
      </c>
      <c r="D15" s="41" t="s">
        <v>142</v>
      </c>
      <c r="E15" s="23"/>
      <c r="F15" s="41" t="s">
        <v>142</v>
      </c>
      <c r="G15" s="41" t="s">
        <v>142</v>
      </c>
    </row>
    <row r="16" spans="2:7" ht="12">
      <c r="B16" s="3"/>
      <c r="C16" s="56"/>
      <c r="D16" s="56"/>
      <c r="E16" s="57"/>
      <c r="F16" s="57"/>
      <c r="G16" s="58"/>
    </row>
    <row r="17" spans="1:9" s="3" customFormat="1" ht="12">
      <c r="A17" s="16" t="s">
        <v>40</v>
      </c>
      <c r="B17" s="16"/>
      <c r="C17" s="59">
        <f>'[1]Consol P&amp;L(TTI mgmt)'!$BS$18</f>
        <v>31502</v>
      </c>
      <c r="D17" s="69" t="s">
        <v>147</v>
      </c>
      <c r="E17" s="59"/>
      <c r="F17" s="59">
        <f>'[1]Consol P&amp;L(TTI mgmt)'!$BP$18</f>
        <v>87869</v>
      </c>
      <c r="G17" s="69" t="s">
        <v>147</v>
      </c>
      <c r="H17" s="17"/>
      <c r="I17" s="17"/>
    </row>
    <row r="18" spans="1:9" s="3" customFormat="1" ht="12">
      <c r="A18" s="16"/>
      <c r="B18" s="16"/>
      <c r="C18" s="59"/>
      <c r="D18" s="59"/>
      <c r="E18" s="59"/>
      <c r="F18" s="59"/>
      <c r="G18" s="59"/>
      <c r="H18" s="17"/>
      <c r="I18" s="17"/>
    </row>
    <row r="19" spans="1:9" s="3" customFormat="1" ht="12">
      <c r="A19" s="16" t="s">
        <v>41</v>
      </c>
      <c r="B19" s="16"/>
      <c r="C19" s="59">
        <f>+'[1]Consol P&amp;L(TTI mgmt)'!$BS$25</f>
        <v>-27442</v>
      </c>
      <c r="D19" s="69" t="s">
        <v>147</v>
      </c>
      <c r="E19" s="59"/>
      <c r="F19" s="59">
        <f>+'[1]Consol P&amp;L(TTI mgmt)'!$BP$25</f>
        <v>-77367</v>
      </c>
      <c r="G19" s="69" t="s">
        <v>147</v>
      </c>
      <c r="H19" s="17"/>
      <c r="I19" s="17"/>
    </row>
    <row r="20" spans="1:9" s="3" customFormat="1" ht="12" customHeight="1">
      <c r="A20" s="16"/>
      <c r="B20" s="16"/>
      <c r="C20" s="60"/>
      <c r="D20" s="60"/>
      <c r="E20" s="25"/>
      <c r="F20" s="60"/>
      <c r="G20" s="60"/>
      <c r="H20" s="17"/>
      <c r="I20" s="17"/>
    </row>
    <row r="21" spans="1:9" s="3" customFormat="1" ht="12">
      <c r="A21" s="16" t="s">
        <v>42</v>
      </c>
      <c r="B21" s="16"/>
      <c r="C21" s="59">
        <f>SUM(C17:C20)</f>
        <v>4060</v>
      </c>
      <c r="D21" s="69" t="s">
        <v>147</v>
      </c>
      <c r="E21" s="25"/>
      <c r="F21" s="59">
        <f>SUM(F17:F20)</f>
        <v>10502</v>
      </c>
      <c r="G21" s="69" t="s">
        <v>147</v>
      </c>
      <c r="H21" s="17"/>
      <c r="I21" s="17"/>
    </row>
    <row r="22" spans="1:9" s="3" customFormat="1" ht="13.5" customHeight="1">
      <c r="A22" s="16"/>
      <c r="B22" s="16"/>
      <c r="C22" s="59"/>
      <c r="D22" s="59"/>
      <c r="E22" s="25"/>
      <c r="F22" s="59"/>
      <c r="G22" s="59"/>
      <c r="H22" s="17"/>
      <c r="I22" s="17"/>
    </row>
    <row r="23" spans="1:9" s="16" customFormat="1" ht="12">
      <c r="A23" s="16" t="s">
        <v>43</v>
      </c>
      <c r="C23" s="25">
        <f>+'[1]Consol P&amp;L(TTI mgmt)'!$BS$31</f>
        <v>122</v>
      </c>
      <c r="D23" s="69" t="s">
        <v>147</v>
      </c>
      <c r="E23" s="25"/>
      <c r="F23" s="25">
        <f>+'[1]Consol P&amp;L(TTI mgmt)'!$BP$31+1</f>
        <v>168</v>
      </c>
      <c r="G23" s="69" t="s">
        <v>147</v>
      </c>
      <c r="H23" s="18"/>
      <c r="I23" s="18"/>
    </row>
    <row r="24" spans="3:9" s="16" customFormat="1" ht="12">
      <c r="C24" s="25"/>
      <c r="D24" s="25"/>
      <c r="E24" s="25"/>
      <c r="F24" s="25"/>
      <c r="G24" s="25"/>
      <c r="H24" s="18"/>
      <c r="I24" s="18"/>
    </row>
    <row r="25" spans="1:9" s="16" customFormat="1" ht="12">
      <c r="A25" s="16" t="s">
        <v>222</v>
      </c>
      <c r="C25" s="25">
        <v>-150</v>
      </c>
      <c r="D25" s="21" t="s">
        <v>147</v>
      </c>
      <c r="E25" s="25"/>
      <c r="F25" s="25">
        <f>-105-140+C25</f>
        <v>-395</v>
      </c>
      <c r="G25" s="21" t="s">
        <v>147</v>
      </c>
      <c r="H25" s="18"/>
      <c r="I25" s="18"/>
    </row>
    <row r="26" spans="3:9" s="16" customFormat="1" ht="12">
      <c r="C26" s="25"/>
      <c r="D26" s="25"/>
      <c r="E26" s="25"/>
      <c r="F26" s="25"/>
      <c r="G26" s="25"/>
      <c r="H26" s="18"/>
      <c r="I26" s="18"/>
    </row>
    <row r="27" spans="1:9" s="16" customFormat="1" ht="12">
      <c r="A27" s="16" t="s">
        <v>44</v>
      </c>
      <c r="C27" s="25">
        <f>+'[1]Consol P&amp;L(TTI mgmt)'!$BS$32+'[1]Consol P&amp;L(TTI mgmt)'!$BS$35+'[1]Consol P&amp;L(TTI mgmt)'!$BS$36-C25</f>
        <v>-3674</v>
      </c>
      <c r="D27" s="69" t="s">
        <v>147</v>
      </c>
      <c r="E27" s="25"/>
      <c r="F27" s="25">
        <f>+'[1]Consol P&amp;L(TTI mgmt)'!$BP$32+'[1]Consol P&amp;L(TTI mgmt)'!$BP$35+'[1]Consol P&amp;L(TTI mgmt)'!$BP$36-F25</f>
        <v>-8079</v>
      </c>
      <c r="G27" s="69" t="s">
        <v>147</v>
      </c>
      <c r="H27" s="18"/>
      <c r="I27" s="18"/>
    </row>
    <row r="28" spans="3:9" s="16" customFormat="1" ht="12">
      <c r="C28" s="25"/>
      <c r="D28" s="25"/>
      <c r="E28" s="25"/>
      <c r="F28" s="25"/>
      <c r="G28" s="25"/>
      <c r="H28" s="18"/>
      <c r="I28" s="18"/>
    </row>
    <row r="29" spans="1:9" s="16" customFormat="1" ht="12">
      <c r="A29" s="16" t="s">
        <v>144</v>
      </c>
      <c r="C29" s="25">
        <f>+'[1]Consol P&amp;L(TTI mgmt)'!$BS$37+'[1]Consol P&amp;L(TTI mgmt)'!$BS$38+'[1]Consol P&amp;L(TTI mgmt)'!$BS$39</f>
        <v>-356</v>
      </c>
      <c r="D29" s="69" t="s">
        <v>147</v>
      </c>
      <c r="E29" s="25"/>
      <c r="F29" s="25">
        <f>+'[1]Consol P&amp;L(TTI mgmt)'!$BP$37+'[1]Consol P&amp;L(TTI mgmt)'!$BP$38+'[1]Consol P&amp;L(TTI mgmt)'!$BP$39</f>
        <v>-831</v>
      </c>
      <c r="G29" s="69" t="s">
        <v>147</v>
      </c>
      <c r="H29" s="18"/>
      <c r="I29" s="18"/>
    </row>
    <row r="30" spans="3:9" s="16" customFormat="1" ht="12">
      <c r="C30" s="60"/>
      <c r="D30" s="60"/>
      <c r="E30" s="25"/>
      <c r="F30" s="60"/>
      <c r="G30" s="60"/>
      <c r="H30" s="18"/>
      <c r="I30" s="18"/>
    </row>
    <row r="31" spans="1:9" s="16" customFormat="1" ht="12">
      <c r="A31" s="16" t="s">
        <v>45</v>
      </c>
      <c r="C31" s="25">
        <f>SUM(C21:C30)</f>
        <v>2</v>
      </c>
      <c r="D31" s="69" t="s">
        <v>147</v>
      </c>
      <c r="E31" s="25"/>
      <c r="F31" s="25">
        <f>SUM(F21:F30)</f>
        <v>1365</v>
      </c>
      <c r="G31" s="69" t="s">
        <v>147</v>
      </c>
      <c r="H31" s="18"/>
      <c r="I31" s="18"/>
    </row>
    <row r="32" spans="3:9" s="16" customFormat="1" ht="12">
      <c r="C32" s="25"/>
      <c r="D32" s="25"/>
      <c r="E32" s="25"/>
      <c r="F32" s="25"/>
      <c r="G32" s="25"/>
      <c r="H32" s="18"/>
      <c r="I32" s="18"/>
    </row>
    <row r="33" spans="1:9" s="16" customFormat="1" ht="12">
      <c r="A33" s="16" t="s">
        <v>305</v>
      </c>
      <c r="C33" s="25">
        <f>+'[1]Consol P&amp;L(TTI mgmt)'!$BS$48+1</f>
        <v>118</v>
      </c>
      <c r="D33" s="69" t="s">
        <v>147</v>
      </c>
      <c r="E33" s="25"/>
      <c r="F33" s="25">
        <f>+'[1]Consol P&amp;L(TTI mgmt)'!$BP$48-1</f>
        <v>144</v>
      </c>
      <c r="G33" s="69" t="s">
        <v>147</v>
      </c>
      <c r="H33" s="18"/>
      <c r="I33" s="18"/>
    </row>
    <row r="34" spans="3:9" s="16" customFormat="1" ht="12">
      <c r="C34" s="60"/>
      <c r="D34" s="60"/>
      <c r="E34" s="25"/>
      <c r="F34" s="60"/>
      <c r="G34" s="60"/>
      <c r="H34" s="18"/>
      <c r="I34" s="18"/>
    </row>
    <row r="35" spans="1:9" s="16" customFormat="1" ht="12">
      <c r="A35" s="16" t="s">
        <v>46</v>
      </c>
      <c r="C35" s="25">
        <f>SUM(C31:C34)</f>
        <v>120</v>
      </c>
      <c r="D35" s="69" t="s">
        <v>147</v>
      </c>
      <c r="E35" s="25"/>
      <c r="F35" s="25">
        <f>SUM(F31:F34)</f>
        <v>1509</v>
      </c>
      <c r="G35" s="69" t="s">
        <v>147</v>
      </c>
      <c r="H35" s="18"/>
      <c r="I35" s="18"/>
    </row>
    <row r="36" spans="3:9" s="16" customFormat="1" ht="12">
      <c r="C36" s="25"/>
      <c r="D36" s="25"/>
      <c r="E36" s="25"/>
      <c r="F36" s="25"/>
      <c r="G36" s="25"/>
      <c r="H36" s="18"/>
      <c r="I36" s="18"/>
    </row>
    <row r="37" spans="1:10" s="16" customFormat="1" ht="12">
      <c r="A37" s="16" t="s">
        <v>47</v>
      </c>
      <c r="C37" s="25">
        <f>+'[1]Consol P&amp;L(TTI mgmt)'!$BS$53</f>
        <v>-50</v>
      </c>
      <c r="D37" s="69" t="s">
        <v>147</v>
      </c>
      <c r="E37" s="25"/>
      <c r="F37" s="25">
        <f>+'[1]Consol P&amp;L(TTI mgmt)'!$BP$53</f>
        <v>-608</v>
      </c>
      <c r="G37" s="69" t="s">
        <v>147</v>
      </c>
      <c r="H37" s="18"/>
      <c r="I37" s="141"/>
      <c r="J37" s="142"/>
    </row>
    <row r="38" spans="3:9" s="16" customFormat="1" ht="12">
      <c r="C38" s="60"/>
      <c r="D38" s="60"/>
      <c r="E38" s="25"/>
      <c r="F38" s="60"/>
      <c r="G38" s="60"/>
      <c r="H38" s="18"/>
      <c r="I38" s="18"/>
    </row>
    <row r="39" spans="1:9" s="16" customFormat="1" ht="12">
      <c r="A39" s="16" t="s">
        <v>48</v>
      </c>
      <c r="C39" s="25">
        <f>SUM(C35:C38)</f>
        <v>70</v>
      </c>
      <c r="D39" s="69" t="s">
        <v>147</v>
      </c>
      <c r="E39" s="25"/>
      <c r="F39" s="25">
        <f>SUM(F35:F38)</f>
        <v>901</v>
      </c>
      <c r="G39" s="69" t="s">
        <v>147</v>
      </c>
      <c r="H39" s="18"/>
      <c r="I39" s="18"/>
    </row>
    <row r="40" spans="3:9" s="16" customFormat="1" ht="12">
      <c r="C40" s="25"/>
      <c r="D40" s="25"/>
      <c r="E40" s="25"/>
      <c r="F40" s="25"/>
      <c r="G40" s="25"/>
      <c r="H40" s="18"/>
      <c r="I40" s="18"/>
    </row>
    <row r="41" spans="1:9" s="16" customFormat="1" ht="12">
      <c r="A41" s="16" t="s">
        <v>27</v>
      </c>
      <c r="C41" s="25">
        <v>0</v>
      </c>
      <c r="D41" s="69" t="s">
        <v>147</v>
      </c>
      <c r="E41" s="25"/>
      <c r="F41" s="25">
        <v>0</v>
      </c>
      <c r="G41" s="69" t="s">
        <v>147</v>
      </c>
      <c r="H41" s="18"/>
      <c r="I41" s="18"/>
    </row>
    <row r="42" spans="3:9" s="16" customFormat="1" ht="12">
      <c r="C42" s="25"/>
      <c r="D42" s="25"/>
      <c r="E42" s="25"/>
      <c r="F42" s="25"/>
      <c r="G42" s="25"/>
      <c r="H42" s="18"/>
      <c r="I42" s="18"/>
    </row>
    <row r="43" spans="1:9" s="16" customFormat="1" ht="12.75" thickBot="1">
      <c r="A43" s="16" t="s">
        <v>143</v>
      </c>
      <c r="C43" s="61">
        <f>SUM(C39:C42)</f>
        <v>70</v>
      </c>
      <c r="D43" s="70" t="s">
        <v>147</v>
      </c>
      <c r="E43" s="25"/>
      <c r="F43" s="61">
        <f>SUM(F39:F42)</f>
        <v>901</v>
      </c>
      <c r="G43" s="70" t="s">
        <v>147</v>
      </c>
      <c r="H43" s="18"/>
      <c r="I43" s="18"/>
    </row>
    <row r="44" spans="3:9" s="16" customFormat="1" ht="12.75" thickTop="1">
      <c r="C44" s="18"/>
      <c r="D44" s="18"/>
      <c r="E44" s="18"/>
      <c r="F44" s="18"/>
      <c r="G44" s="18"/>
      <c r="H44" s="18"/>
      <c r="I44" s="18"/>
    </row>
    <row r="45" spans="1:9" s="16" customFormat="1" ht="12">
      <c r="A45" s="16" t="s">
        <v>155</v>
      </c>
      <c r="C45" s="141">
        <f>+'Notes B'!F104</f>
        <v>0.03294117647058824</v>
      </c>
      <c r="D45" s="83" t="s">
        <v>147</v>
      </c>
      <c r="E45" s="18"/>
      <c r="F45" s="141">
        <f>+'Notes B'!I104</f>
        <v>0.8597738441719547</v>
      </c>
      <c r="G45" s="83" t="s">
        <v>147</v>
      </c>
      <c r="H45" s="18"/>
      <c r="I45" s="18"/>
    </row>
    <row r="46" spans="3:9" s="16" customFormat="1" ht="12">
      <c r="C46" s="18"/>
      <c r="D46" s="18"/>
      <c r="E46" s="18"/>
      <c r="F46" s="18"/>
      <c r="G46" s="18"/>
      <c r="H46" s="18"/>
      <c r="I46" s="18"/>
    </row>
    <row r="47" spans="1:9" s="16" customFormat="1" ht="12">
      <c r="A47" s="16" t="s">
        <v>156</v>
      </c>
      <c r="C47" s="18"/>
      <c r="D47" s="18"/>
      <c r="E47" s="18"/>
      <c r="F47" s="18"/>
      <c r="G47" s="18"/>
      <c r="H47" s="18"/>
      <c r="I47" s="18"/>
    </row>
    <row r="48" spans="1:9" s="16" customFormat="1" ht="12">
      <c r="A48" s="187" t="s">
        <v>267</v>
      </c>
      <c r="B48" s="188"/>
      <c r="C48" s="188"/>
      <c r="D48" s="188"/>
      <c r="E48" s="188"/>
      <c r="F48" s="188"/>
      <c r="G48" s="188"/>
      <c r="H48" s="18"/>
      <c r="I48" s="18"/>
    </row>
    <row r="49" spans="1:9" s="16" customFormat="1" ht="12">
      <c r="A49" s="188"/>
      <c r="B49" s="188"/>
      <c r="C49" s="188"/>
      <c r="D49" s="188"/>
      <c r="E49" s="188"/>
      <c r="F49" s="188"/>
      <c r="G49" s="188"/>
      <c r="H49" s="18"/>
      <c r="I49" s="18"/>
    </row>
    <row r="50" spans="3:9" s="16" customFormat="1" ht="12">
      <c r="C50" s="18"/>
      <c r="D50" s="18"/>
      <c r="E50" s="18"/>
      <c r="F50" s="18"/>
      <c r="G50" s="18"/>
      <c r="H50" s="18"/>
      <c r="I50" s="18"/>
    </row>
    <row r="51" spans="1:9" s="16" customFormat="1" ht="12">
      <c r="A51" s="178" t="s">
        <v>283</v>
      </c>
      <c r="B51" s="179"/>
      <c r="C51" s="179"/>
      <c r="D51" s="179"/>
      <c r="E51" s="179"/>
      <c r="F51" s="179"/>
      <c r="G51" s="179"/>
      <c r="H51" s="18"/>
      <c r="I51" s="18"/>
    </row>
    <row r="52" spans="1:9" s="16" customFormat="1" ht="12">
      <c r="A52" s="179"/>
      <c r="B52" s="179"/>
      <c r="C52" s="179"/>
      <c r="D52" s="179"/>
      <c r="E52" s="179"/>
      <c r="F52" s="179"/>
      <c r="G52" s="179"/>
      <c r="H52" s="18"/>
      <c r="I52" s="18"/>
    </row>
    <row r="53" spans="3:9" s="16" customFormat="1" ht="12">
      <c r="C53" s="18"/>
      <c r="D53" s="18"/>
      <c r="E53" s="18"/>
      <c r="F53" s="18"/>
      <c r="G53" s="18"/>
      <c r="H53" s="18"/>
      <c r="I53" s="18"/>
    </row>
    <row r="54" spans="3:9" s="16" customFormat="1" ht="12">
      <c r="C54" s="18"/>
      <c r="D54" s="18"/>
      <c r="E54" s="18"/>
      <c r="F54" s="18"/>
      <c r="G54" s="18"/>
      <c r="H54" s="18"/>
      <c r="I54" s="18"/>
    </row>
    <row r="55" spans="3:9" s="16" customFormat="1" ht="12">
      <c r="C55" s="162"/>
      <c r="D55" s="18"/>
      <c r="E55" s="18"/>
      <c r="F55" s="162"/>
      <c r="G55" s="18"/>
      <c r="H55" s="18"/>
      <c r="I55" s="18"/>
    </row>
    <row r="56" spans="3:9" s="16" customFormat="1" ht="12">
      <c r="C56" s="18"/>
      <c r="D56" s="18"/>
      <c r="E56" s="18"/>
      <c r="F56" s="18"/>
      <c r="G56" s="18"/>
      <c r="H56" s="18"/>
      <c r="I56" s="18"/>
    </row>
    <row r="57" spans="3:9" s="16" customFormat="1" ht="12">
      <c r="C57" s="18"/>
      <c r="D57" s="18"/>
      <c r="E57" s="18"/>
      <c r="F57" s="18"/>
      <c r="G57" s="18"/>
      <c r="H57" s="18"/>
      <c r="I57" s="18"/>
    </row>
    <row r="58" spans="3:9" s="16" customFormat="1" ht="12">
      <c r="C58" s="18"/>
      <c r="D58" s="18"/>
      <c r="E58" s="18"/>
      <c r="F58" s="18"/>
      <c r="G58" s="18"/>
      <c r="H58" s="18"/>
      <c r="I58" s="18"/>
    </row>
    <row r="59" spans="3:9" s="16" customFormat="1" ht="12">
      <c r="C59" s="18"/>
      <c r="D59" s="18"/>
      <c r="E59" s="18"/>
      <c r="F59" s="18"/>
      <c r="G59" s="18"/>
      <c r="H59" s="18"/>
      <c r="I59" s="18"/>
    </row>
    <row r="60" spans="3:9" s="16" customFormat="1" ht="12">
      <c r="C60" s="18"/>
      <c r="D60" s="18"/>
      <c r="E60" s="18"/>
      <c r="F60" s="18"/>
      <c r="G60" s="18"/>
      <c r="H60" s="18"/>
      <c r="I60" s="18"/>
    </row>
    <row r="61" spans="3:9" s="16" customFormat="1" ht="12">
      <c r="C61" s="18"/>
      <c r="D61" s="18"/>
      <c r="E61" s="18"/>
      <c r="F61" s="18"/>
      <c r="G61" s="18"/>
      <c r="H61" s="18"/>
      <c r="I61" s="18"/>
    </row>
    <row r="62" spans="3:9" s="16" customFormat="1" ht="12">
      <c r="C62" s="18"/>
      <c r="D62" s="18"/>
      <c r="E62" s="18"/>
      <c r="F62" s="18"/>
      <c r="G62" s="18"/>
      <c r="H62" s="18"/>
      <c r="I62" s="18"/>
    </row>
    <row r="63" spans="3:9" s="16" customFormat="1" ht="12">
      <c r="C63" s="18"/>
      <c r="D63" s="18"/>
      <c r="E63" s="18"/>
      <c r="F63" s="18"/>
      <c r="G63" s="18"/>
      <c r="H63" s="18"/>
      <c r="I63" s="18"/>
    </row>
    <row r="64" spans="3:9" s="16" customFormat="1" ht="12">
      <c r="C64" s="18"/>
      <c r="D64" s="18"/>
      <c r="E64" s="18"/>
      <c r="F64" s="18"/>
      <c r="G64" s="18"/>
      <c r="H64" s="18"/>
      <c r="I64" s="18"/>
    </row>
    <row r="65" spans="3:9" s="16" customFormat="1" ht="12">
      <c r="C65" s="18"/>
      <c r="D65" s="18"/>
      <c r="E65" s="18"/>
      <c r="F65" s="18"/>
      <c r="G65" s="18"/>
      <c r="H65" s="18"/>
      <c r="I65" s="18"/>
    </row>
    <row r="66" spans="3:9" s="16" customFormat="1" ht="12">
      <c r="C66" s="18"/>
      <c r="D66" s="18"/>
      <c r="E66" s="18"/>
      <c r="F66" s="18"/>
      <c r="G66" s="18"/>
      <c r="H66" s="18"/>
      <c r="I66" s="18"/>
    </row>
    <row r="67" spans="3:9" s="16" customFormat="1" ht="12">
      <c r="C67" s="18"/>
      <c r="D67" s="18"/>
      <c r="E67" s="18"/>
      <c r="F67" s="18"/>
      <c r="G67" s="18"/>
      <c r="H67" s="18"/>
      <c r="I67" s="18"/>
    </row>
    <row r="68" spans="3:9" s="16" customFormat="1" ht="12">
      <c r="C68" s="18"/>
      <c r="D68" s="18"/>
      <c r="E68" s="18"/>
      <c r="F68" s="18"/>
      <c r="G68" s="18"/>
      <c r="H68" s="18"/>
      <c r="I68" s="18"/>
    </row>
    <row r="69" spans="3:9" s="16" customFormat="1" ht="12">
      <c r="C69" s="18"/>
      <c r="D69" s="18"/>
      <c r="E69" s="18"/>
      <c r="F69" s="18"/>
      <c r="G69" s="18"/>
      <c r="H69" s="18"/>
      <c r="I69" s="18"/>
    </row>
    <row r="70" spans="3:9" s="16" customFormat="1" ht="12">
      <c r="C70" s="18"/>
      <c r="D70" s="18"/>
      <c r="E70" s="18"/>
      <c r="F70" s="18"/>
      <c r="G70" s="18"/>
      <c r="H70" s="18"/>
      <c r="I70" s="18"/>
    </row>
    <row r="71" spans="3:9" s="16" customFormat="1" ht="12">
      <c r="C71" s="18"/>
      <c r="D71" s="18"/>
      <c r="E71" s="18"/>
      <c r="F71" s="18"/>
      <c r="G71" s="18"/>
      <c r="H71" s="18"/>
      <c r="I71" s="18"/>
    </row>
    <row r="72" spans="3:9" s="16" customFormat="1" ht="12">
      <c r="C72" s="18"/>
      <c r="D72" s="18"/>
      <c r="E72" s="18"/>
      <c r="F72" s="18"/>
      <c r="G72" s="18"/>
      <c r="H72" s="18"/>
      <c r="I72" s="18"/>
    </row>
    <row r="73" spans="3:9" s="16" customFormat="1" ht="12">
      <c r="C73" s="18"/>
      <c r="D73" s="18"/>
      <c r="E73" s="18"/>
      <c r="F73" s="18"/>
      <c r="G73" s="18"/>
      <c r="H73" s="18"/>
      <c r="I73" s="18"/>
    </row>
    <row r="74" spans="3:9" s="16" customFormat="1" ht="12">
      <c r="C74" s="18"/>
      <c r="D74" s="18"/>
      <c r="E74" s="18"/>
      <c r="F74" s="18"/>
      <c r="G74" s="18"/>
      <c r="H74" s="18"/>
      <c r="I74" s="18"/>
    </row>
    <row r="75" spans="3:9" s="16" customFormat="1" ht="12">
      <c r="C75" s="18"/>
      <c r="D75" s="18"/>
      <c r="E75" s="18"/>
      <c r="F75" s="18"/>
      <c r="G75" s="18"/>
      <c r="H75" s="18"/>
      <c r="I75" s="18"/>
    </row>
    <row r="76" spans="3:9" s="16" customFormat="1" ht="12">
      <c r="C76" s="18"/>
      <c r="D76" s="18"/>
      <c r="E76" s="18"/>
      <c r="F76" s="18"/>
      <c r="G76" s="18"/>
      <c r="H76" s="18"/>
      <c r="I76" s="18"/>
    </row>
    <row r="77" spans="3:9" s="16" customFormat="1" ht="12">
      <c r="C77" s="18"/>
      <c r="D77" s="18"/>
      <c r="E77" s="18"/>
      <c r="F77" s="18"/>
      <c r="G77" s="18"/>
      <c r="H77" s="18"/>
      <c r="I77" s="18"/>
    </row>
    <row r="78" spans="3:9" s="16" customFormat="1" ht="12">
      <c r="C78" s="18"/>
      <c r="D78" s="18"/>
      <c r="E78" s="18"/>
      <c r="F78" s="18"/>
      <c r="G78" s="18"/>
      <c r="H78" s="18"/>
      <c r="I78" s="18"/>
    </row>
    <row r="79" spans="3:9" s="16" customFormat="1" ht="12">
      <c r="C79" s="18"/>
      <c r="D79" s="18"/>
      <c r="E79" s="18"/>
      <c r="F79" s="18"/>
      <c r="G79" s="18"/>
      <c r="H79" s="18"/>
      <c r="I79" s="18"/>
    </row>
    <row r="80" spans="3:9" s="16" customFormat="1" ht="12">
      <c r="C80" s="18"/>
      <c r="D80" s="18"/>
      <c r="E80" s="18"/>
      <c r="F80" s="18"/>
      <c r="G80" s="18"/>
      <c r="H80" s="18"/>
      <c r="I80" s="18"/>
    </row>
    <row r="81" spans="3:9" s="16" customFormat="1" ht="12">
      <c r="C81" s="18"/>
      <c r="D81" s="18"/>
      <c r="E81" s="18"/>
      <c r="F81" s="18"/>
      <c r="G81" s="18"/>
      <c r="H81" s="18"/>
      <c r="I81" s="18"/>
    </row>
    <row r="82" spans="3:9" s="16" customFormat="1" ht="12">
      <c r="C82" s="18"/>
      <c r="D82" s="18"/>
      <c r="E82" s="18"/>
      <c r="F82" s="18"/>
      <c r="G82" s="18"/>
      <c r="H82" s="18"/>
      <c r="I82" s="18"/>
    </row>
    <row r="83" spans="3:9" s="16" customFormat="1" ht="12">
      <c r="C83" s="18"/>
      <c r="D83" s="18"/>
      <c r="E83" s="18"/>
      <c r="F83" s="18"/>
      <c r="G83" s="18"/>
      <c r="H83" s="18"/>
      <c r="I83" s="18"/>
    </row>
    <row r="84" spans="3:9" s="16" customFormat="1" ht="12">
      <c r="C84" s="18"/>
      <c r="D84" s="18"/>
      <c r="E84" s="18"/>
      <c r="F84" s="18"/>
      <c r="G84" s="18"/>
      <c r="H84" s="18"/>
      <c r="I84" s="18"/>
    </row>
    <row r="85" spans="3:9" s="16" customFormat="1" ht="12">
      <c r="C85" s="18"/>
      <c r="D85" s="18"/>
      <c r="E85" s="18"/>
      <c r="F85" s="18"/>
      <c r="G85" s="18"/>
      <c r="H85" s="18"/>
      <c r="I85" s="18"/>
    </row>
    <row r="86" spans="3:9" s="16" customFormat="1" ht="12">
      <c r="C86" s="18"/>
      <c r="D86" s="18"/>
      <c r="E86" s="18"/>
      <c r="F86" s="18"/>
      <c r="G86" s="18"/>
      <c r="H86" s="18"/>
      <c r="I86" s="18"/>
    </row>
    <row r="87" spans="3:9" s="16" customFormat="1" ht="12">
      <c r="C87" s="18"/>
      <c r="D87" s="18"/>
      <c r="E87" s="18"/>
      <c r="F87" s="18"/>
      <c r="G87" s="18"/>
      <c r="H87" s="18"/>
      <c r="I87" s="18"/>
    </row>
    <row r="88" spans="3:9" s="16" customFormat="1" ht="12">
      <c r="C88" s="18"/>
      <c r="D88" s="18"/>
      <c r="E88" s="18"/>
      <c r="F88" s="18"/>
      <c r="G88" s="18"/>
      <c r="H88" s="18"/>
      <c r="I88" s="18"/>
    </row>
    <row r="89" s="16" customFormat="1" ht="12"/>
    <row r="90" s="16" customFormat="1" ht="12"/>
    <row r="91" s="16" customFormat="1" ht="12"/>
    <row r="92" s="16" customFormat="1" ht="12"/>
    <row r="93" s="16" customFormat="1" ht="12"/>
    <row r="94" s="16" customFormat="1" ht="12"/>
    <row r="95" s="16" customFormat="1" ht="12"/>
    <row r="96" s="16" customFormat="1" ht="12"/>
    <row r="97" s="16" customFormat="1" ht="12"/>
    <row r="98" s="16" customFormat="1" ht="12"/>
    <row r="99" s="16" customFormat="1" ht="12"/>
    <row r="100" s="16" customFormat="1" ht="12"/>
    <row r="101" s="16" customFormat="1" ht="12"/>
    <row r="102" s="16" customFormat="1" ht="12"/>
    <row r="103" s="16" customFormat="1" ht="12"/>
    <row r="104" s="16" customFormat="1" ht="12"/>
    <row r="105" s="16" customFormat="1" ht="12"/>
    <row r="106" s="16" customFormat="1" ht="12"/>
    <row r="107" s="16" customFormat="1" ht="12"/>
    <row r="108" s="16" customFormat="1" ht="12"/>
    <row r="109" s="16" customFormat="1" ht="12"/>
    <row r="110" s="16" customFormat="1" ht="12"/>
    <row r="111" s="16" customFormat="1" ht="12"/>
    <row r="112" s="16" customFormat="1" ht="12"/>
    <row r="113" s="16" customFormat="1" ht="12"/>
    <row r="114" s="16" customFormat="1" ht="12"/>
    <row r="115" s="16" customFormat="1" ht="12"/>
    <row r="116" s="16" customFormat="1" ht="12"/>
    <row r="117" s="16" customFormat="1" ht="12"/>
    <row r="118" s="16" customFormat="1" ht="12"/>
    <row r="119" s="16" customFormat="1" ht="12"/>
    <row r="120" s="16" customFormat="1" ht="12"/>
    <row r="121" s="16" customFormat="1" ht="12"/>
    <row r="122" s="16" customFormat="1" ht="12"/>
    <row r="123" s="16" customFormat="1" ht="12"/>
    <row r="124" s="16" customFormat="1" ht="12"/>
    <row r="125" s="16" customFormat="1" ht="12"/>
    <row r="126" s="16" customFormat="1" ht="12"/>
    <row r="127" s="16" customFormat="1" ht="12"/>
    <row r="128" s="16" customFormat="1" ht="12"/>
    <row r="129" s="16" customFormat="1" ht="12"/>
    <row r="130" s="16" customFormat="1" ht="12"/>
    <row r="131" s="16" customFormat="1" ht="12"/>
    <row r="132" s="16" customFormat="1" ht="12"/>
    <row r="133" s="16" customFormat="1" ht="12"/>
    <row r="134" s="16" customFormat="1" ht="12"/>
    <row r="135" s="16" customFormat="1" ht="12"/>
    <row r="136" s="16" customFormat="1" ht="12"/>
    <row r="137" s="16" customFormat="1" ht="12"/>
    <row r="138" s="16" customFormat="1" ht="12"/>
    <row r="139" s="16" customFormat="1" ht="12"/>
    <row r="140" s="16" customFormat="1" ht="12"/>
    <row r="141" s="16" customFormat="1" ht="12"/>
    <row r="142" s="16" customFormat="1" ht="12"/>
    <row r="143" s="16" customFormat="1" ht="12"/>
    <row r="144" s="16" customFormat="1" ht="12"/>
    <row r="145" s="16" customFormat="1" ht="12"/>
    <row r="146" s="16" customFormat="1" ht="12"/>
    <row r="147" s="16" customFormat="1" ht="12"/>
    <row r="148" s="16" customFormat="1" ht="12"/>
    <row r="149" s="16" customFormat="1" ht="12"/>
    <row r="150" s="16" customFormat="1" ht="12"/>
    <row r="151" s="16" customFormat="1" ht="12"/>
    <row r="152" s="16" customFormat="1" ht="12"/>
    <row r="153" s="16" customFormat="1" ht="12"/>
    <row r="154" s="16" customFormat="1" ht="12"/>
    <row r="155" s="16" customFormat="1" ht="12"/>
    <row r="156" s="16" customFormat="1" ht="12"/>
    <row r="157" s="16" customFormat="1" ht="12"/>
    <row r="158" s="16" customFormat="1" ht="12"/>
    <row r="159" s="16" customFormat="1" ht="12"/>
    <row r="160" s="16" customFormat="1" ht="12"/>
    <row r="161" s="16" customFormat="1" ht="12"/>
    <row r="162" s="16" customFormat="1" ht="12"/>
    <row r="163" s="16" customFormat="1" ht="12"/>
    <row r="164" s="16" customFormat="1" ht="12"/>
    <row r="165" s="16" customFormat="1" ht="12"/>
    <row r="166" s="16" customFormat="1" ht="12"/>
    <row r="167" s="16" customFormat="1" ht="12"/>
    <row r="168" s="16" customFormat="1" ht="12"/>
    <row r="169" s="16" customFormat="1" ht="12"/>
    <row r="170" s="16" customFormat="1" ht="12"/>
    <row r="171" s="16" customFormat="1" ht="12"/>
    <row r="172" s="16" customFormat="1" ht="12"/>
    <row r="173" s="16" customFormat="1" ht="12"/>
    <row r="174" s="16" customFormat="1" ht="12"/>
    <row r="175" s="16" customFormat="1" ht="12"/>
    <row r="176" s="16" customFormat="1" ht="12"/>
    <row r="177" s="16" customFormat="1" ht="12"/>
    <row r="178" s="16" customFormat="1" ht="12"/>
    <row r="179" s="16" customFormat="1" ht="12"/>
    <row r="180" s="16" customFormat="1" ht="12"/>
    <row r="181" s="16" customFormat="1" ht="12"/>
    <row r="182" s="16" customFormat="1" ht="12"/>
    <row r="183" s="16" customFormat="1" ht="12"/>
    <row r="184" s="16" customFormat="1" ht="12"/>
    <row r="185" s="16" customFormat="1" ht="12"/>
    <row r="186" s="16" customFormat="1" ht="12"/>
    <row r="187" s="16" customFormat="1" ht="12"/>
    <row r="188" s="16" customFormat="1" ht="12"/>
    <row r="189" s="16" customFormat="1" ht="12"/>
    <row r="190" s="16" customFormat="1" ht="12"/>
    <row r="191" s="16" customFormat="1" ht="12"/>
    <row r="192" s="16" customFormat="1" ht="12"/>
    <row r="193" s="16" customFormat="1" ht="12"/>
    <row r="194" s="16" customFormat="1" ht="12"/>
    <row r="195" s="16" customFormat="1" ht="12"/>
    <row r="196" s="16" customFormat="1" ht="12"/>
    <row r="197" s="16" customFormat="1" ht="12"/>
    <row r="198" s="16" customFormat="1" ht="12"/>
    <row r="199" s="16" customFormat="1" ht="12"/>
    <row r="200" s="16" customFormat="1" ht="12"/>
    <row r="201" s="16" customFormat="1" ht="12"/>
    <row r="202" s="16" customFormat="1" ht="12"/>
    <row r="203" s="16" customFormat="1" ht="12"/>
    <row r="204" s="16" customFormat="1" ht="12"/>
    <row r="205" s="16" customFormat="1" ht="12"/>
    <row r="206" s="16" customFormat="1" ht="12"/>
    <row r="207" s="16" customFormat="1" ht="12"/>
    <row r="208" s="16" customFormat="1" ht="12"/>
    <row r="209" s="16" customFormat="1" ht="12"/>
    <row r="210" s="16" customFormat="1" ht="12"/>
    <row r="211" s="16" customFormat="1" ht="12"/>
    <row r="212" s="16" customFormat="1" ht="12"/>
    <row r="213" s="16" customFormat="1" ht="12"/>
    <row r="214" s="16" customFormat="1" ht="12"/>
    <row r="215" s="16" customFormat="1" ht="12"/>
    <row r="216" s="16" customFormat="1" ht="12"/>
    <row r="217" s="16" customFormat="1" ht="12"/>
    <row r="218" s="16" customFormat="1" ht="12"/>
    <row r="219" s="16" customFormat="1" ht="12"/>
    <row r="220" s="16" customFormat="1" ht="12"/>
    <row r="221" s="16" customFormat="1" ht="12"/>
    <row r="222" s="16" customFormat="1" ht="12"/>
    <row r="223" s="16" customFormat="1" ht="12"/>
    <row r="224" s="16" customFormat="1" ht="12"/>
    <row r="225" s="16" customFormat="1" ht="12"/>
    <row r="226" s="16" customFormat="1" ht="12"/>
    <row r="227" s="16" customFormat="1" ht="12"/>
    <row r="228" s="16" customFormat="1" ht="12"/>
    <row r="229" s="16" customFormat="1" ht="12"/>
    <row r="230" s="16" customFormat="1" ht="12"/>
    <row r="231" s="16" customFormat="1" ht="12"/>
    <row r="232" s="16" customFormat="1" ht="12"/>
    <row r="233" s="16" customFormat="1" ht="12"/>
    <row r="234" s="16" customFormat="1" ht="12"/>
    <row r="235" s="16" customFormat="1" ht="12"/>
    <row r="236" s="16" customFormat="1" ht="12"/>
    <row r="237" s="16" customFormat="1" ht="12"/>
    <row r="238" s="16" customFormat="1" ht="12"/>
    <row r="239" s="16" customFormat="1" ht="12"/>
    <row r="240" s="16" customFormat="1" ht="12"/>
    <row r="241" s="16" customFormat="1" ht="12"/>
    <row r="242" s="16" customFormat="1" ht="12"/>
    <row r="243" s="16" customFormat="1" ht="12"/>
    <row r="244" s="16" customFormat="1" ht="12"/>
    <row r="245" s="16" customFormat="1" ht="12"/>
    <row r="246" s="16" customFormat="1" ht="12"/>
    <row r="247" s="16" customFormat="1" ht="12"/>
    <row r="248" s="16" customFormat="1" ht="12"/>
    <row r="249" s="16" customFormat="1" ht="12"/>
    <row r="250" s="16" customFormat="1" ht="12"/>
    <row r="251" s="16" customFormat="1" ht="12"/>
    <row r="252" s="16" customFormat="1" ht="12"/>
    <row r="253" s="16" customFormat="1" ht="12"/>
    <row r="254" s="16" customFormat="1" ht="12"/>
    <row r="255" s="16" customFormat="1" ht="12"/>
    <row r="256" s="16" customFormat="1" ht="12"/>
    <row r="257" s="16" customFormat="1" ht="12"/>
    <row r="258" s="16" customFormat="1" ht="12"/>
    <row r="259" s="16" customFormat="1" ht="12"/>
    <row r="260" s="16" customFormat="1" ht="12"/>
    <row r="261" s="16" customFormat="1" ht="12"/>
    <row r="262" s="16" customFormat="1" ht="12"/>
    <row r="263" s="16" customFormat="1" ht="12"/>
    <row r="264" s="16" customFormat="1" ht="12"/>
    <row r="265" s="16" customFormat="1" ht="12"/>
    <row r="266" s="16" customFormat="1" ht="12"/>
    <row r="267" s="16" customFormat="1" ht="12"/>
    <row r="268" s="16" customFormat="1" ht="12"/>
    <row r="269" s="16" customFormat="1" ht="12"/>
    <row r="270" s="16" customFormat="1" ht="12"/>
    <row r="271" s="16" customFormat="1" ht="12"/>
    <row r="272" s="16" customFormat="1" ht="12"/>
    <row r="273" s="16" customFormat="1" ht="12"/>
    <row r="274" s="16" customFormat="1" ht="12"/>
    <row r="275" s="16" customFormat="1" ht="12"/>
    <row r="276" s="16" customFormat="1" ht="12"/>
    <row r="277" s="16" customFormat="1" ht="12"/>
    <row r="278" s="16" customFormat="1" ht="12"/>
    <row r="279" s="16" customFormat="1" ht="12"/>
    <row r="280" s="16" customFormat="1" ht="12"/>
    <row r="281" s="16" customFormat="1" ht="12"/>
    <row r="282" s="16" customFormat="1" ht="12"/>
    <row r="283" s="16" customFormat="1" ht="12"/>
    <row r="284" s="16" customFormat="1" ht="12"/>
    <row r="285" s="16" customFormat="1" ht="12"/>
    <row r="286" s="16" customFormat="1" ht="12"/>
    <row r="287" s="16" customFormat="1" ht="12"/>
    <row r="288" s="16" customFormat="1" ht="12"/>
    <row r="289" s="16" customFormat="1" ht="12"/>
    <row r="290" s="16" customFormat="1" ht="12"/>
    <row r="291" s="16" customFormat="1" ht="12"/>
    <row r="292" s="16" customFormat="1" ht="12"/>
    <row r="293" s="16" customFormat="1" ht="12"/>
    <row r="294" s="16" customFormat="1" ht="12"/>
    <row r="295" s="16" customFormat="1" ht="12"/>
    <row r="296" s="16" customFormat="1" ht="12"/>
    <row r="297" s="16" customFormat="1" ht="12"/>
    <row r="298" s="16" customFormat="1" ht="12"/>
    <row r="299" s="16" customFormat="1" ht="12"/>
    <row r="300" s="16" customFormat="1" ht="12"/>
    <row r="301" s="16" customFormat="1" ht="12"/>
    <row r="302" s="16" customFormat="1" ht="12"/>
    <row r="303" s="16" customFormat="1" ht="12"/>
    <row r="304" s="16" customFormat="1" ht="12"/>
    <row r="305" s="16" customFormat="1" ht="12"/>
    <row r="306" s="16" customFormat="1" ht="12"/>
    <row r="307" s="16" customFormat="1" ht="12"/>
    <row r="308" s="16" customFormat="1" ht="12"/>
    <row r="309" s="16" customFormat="1" ht="12"/>
    <row r="310" s="16" customFormat="1" ht="12"/>
    <row r="311" s="16" customFormat="1" ht="12"/>
    <row r="312" s="16" customFormat="1" ht="12"/>
    <row r="313" s="16" customFormat="1" ht="12"/>
    <row r="314" s="16" customFormat="1" ht="12"/>
    <row r="315" s="16" customFormat="1" ht="12"/>
    <row r="316" s="16" customFormat="1" ht="12"/>
    <row r="317" s="16" customFormat="1" ht="12"/>
    <row r="318" s="16" customFormat="1" ht="12"/>
    <row r="319" s="16" customFormat="1" ht="12"/>
    <row r="320" s="16" customFormat="1" ht="12"/>
    <row r="321" s="16" customFormat="1" ht="12"/>
    <row r="322" s="16" customFormat="1" ht="12"/>
    <row r="323" s="16" customFormat="1" ht="12"/>
    <row r="324" s="16" customFormat="1" ht="12"/>
    <row r="325" s="16" customFormat="1" ht="12"/>
    <row r="326" s="16" customFormat="1" ht="12"/>
    <row r="327" s="16" customFormat="1" ht="12"/>
    <row r="328" s="16" customFormat="1" ht="12"/>
    <row r="329" s="16" customFormat="1" ht="12"/>
    <row r="330" s="16" customFormat="1" ht="12"/>
    <row r="331" s="16" customFormat="1" ht="12"/>
    <row r="332" s="16" customFormat="1" ht="12"/>
    <row r="333" s="16" customFormat="1" ht="12"/>
    <row r="334" s="16" customFormat="1" ht="12"/>
    <row r="335" s="16" customFormat="1" ht="12"/>
    <row r="336" s="16" customFormat="1" ht="12"/>
    <row r="337" s="16" customFormat="1" ht="12"/>
    <row r="338" s="16" customFormat="1" ht="12"/>
    <row r="339" s="16" customFormat="1" ht="12"/>
    <row r="340" s="16" customFormat="1" ht="12"/>
    <row r="341" s="16" customFormat="1" ht="12"/>
    <row r="342" s="16" customFormat="1" ht="12"/>
    <row r="343" s="16" customFormat="1" ht="12"/>
    <row r="344" s="16" customFormat="1" ht="12"/>
    <row r="345" s="16" customFormat="1" ht="12"/>
    <row r="346" s="16" customFormat="1" ht="12"/>
    <row r="347" s="16" customFormat="1" ht="12"/>
    <row r="348" s="16" customFormat="1" ht="12"/>
    <row r="349" s="16" customFormat="1" ht="12"/>
    <row r="350" s="16" customFormat="1" ht="12"/>
    <row r="351" s="16" customFormat="1" ht="12"/>
    <row r="352" s="16" customFormat="1" ht="12"/>
    <row r="353" s="16" customFormat="1" ht="12"/>
    <row r="354" s="16" customFormat="1" ht="12"/>
    <row r="355" s="16" customFormat="1" ht="12"/>
    <row r="356" s="16" customFormat="1" ht="12"/>
    <row r="357" s="16" customFormat="1" ht="12"/>
    <row r="358" s="16" customFormat="1" ht="12"/>
    <row r="359" s="16" customFormat="1" ht="12"/>
    <row r="360" s="16" customFormat="1" ht="12"/>
    <row r="361" s="16" customFormat="1" ht="12"/>
    <row r="362" s="16" customFormat="1" ht="12"/>
    <row r="363" s="16" customFormat="1" ht="12"/>
    <row r="364" s="16" customFormat="1" ht="12"/>
    <row r="365" s="16" customFormat="1" ht="12"/>
    <row r="366" s="16" customFormat="1" ht="12"/>
    <row r="367" s="16" customFormat="1" ht="12"/>
    <row r="368" s="16" customFormat="1" ht="12"/>
    <row r="369" s="16" customFormat="1" ht="12"/>
    <row r="370" s="16" customFormat="1" ht="12"/>
    <row r="371" s="16" customFormat="1" ht="12"/>
    <row r="372" s="16" customFormat="1" ht="12"/>
    <row r="373" s="16" customFormat="1" ht="12"/>
    <row r="374" s="16" customFormat="1" ht="12"/>
    <row r="375" s="16" customFormat="1" ht="12"/>
    <row r="376" s="16" customFormat="1" ht="12"/>
    <row r="377" s="16" customFormat="1" ht="12"/>
    <row r="378" s="16" customFormat="1" ht="12"/>
    <row r="379" s="16" customFormat="1" ht="12"/>
    <row r="380" s="16" customFormat="1" ht="12"/>
    <row r="381" s="16" customFormat="1" ht="12"/>
    <row r="382" s="16" customFormat="1" ht="12"/>
    <row r="383" s="16" customFormat="1" ht="12"/>
    <row r="384" s="16" customFormat="1" ht="12"/>
    <row r="385" s="16" customFormat="1" ht="12"/>
    <row r="386" s="16" customFormat="1" ht="12"/>
    <row r="387" s="16" customFormat="1" ht="12"/>
    <row r="388" s="16" customFormat="1" ht="12"/>
    <row r="389" s="16" customFormat="1" ht="12"/>
    <row r="390" s="16" customFormat="1" ht="12"/>
    <row r="391" s="16" customFormat="1" ht="12"/>
    <row r="392" s="16" customFormat="1" ht="12"/>
    <row r="393" s="16" customFormat="1" ht="12"/>
    <row r="394" s="16" customFormat="1" ht="12"/>
    <row r="395" s="16" customFormat="1" ht="12"/>
    <row r="396" s="16" customFormat="1" ht="12"/>
    <row r="397" s="16" customFormat="1" ht="12"/>
    <row r="398" s="16" customFormat="1" ht="12"/>
    <row r="399" s="16" customFormat="1" ht="12"/>
    <row r="400" s="16" customFormat="1" ht="12"/>
    <row r="401" s="16" customFormat="1" ht="12"/>
    <row r="402" s="16" customFormat="1" ht="12"/>
    <row r="403" s="16" customFormat="1" ht="12"/>
    <row r="404" s="16" customFormat="1" ht="12"/>
    <row r="405" s="16" customFormat="1" ht="12"/>
    <row r="406" s="16" customFormat="1" ht="12"/>
    <row r="407" s="16" customFormat="1" ht="12"/>
    <row r="408" s="16" customFormat="1" ht="12"/>
    <row r="409" s="16" customFormat="1" ht="12"/>
    <row r="410" s="16" customFormat="1" ht="12"/>
    <row r="411" s="16" customFormat="1" ht="12"/>
    <row r="412" s="16" customFormat="1" ht="12"/>
    <row r="413" s="16" customFormat="1" ht="12"/>
    <row r="414" s="16" customFormat="1" ht="12"/>
    <row r="415" s="16" customFormat="1" ht="12"/>
    <row r="416" s="16" customFormat="1" ht="12"/>
    <row r="417" s="16" customFormat="1" ht="12"/>
    <row r="418" s="16" customFormat="1" ht="12"/>
    <row r="419" s="16" customFormat="1" ht="12"/>
    <row r="420" s="16" customFormat="1" ht="12"/>
    <row r="421" s="16" customFormat="1" ht="12"/>
    <row r="422" s="16" customFormat="1" ht="12"/>
    <row r="423" s="16" customFormat="1" ht="12"/>
    <row r="424" s="16" customFormat="1" ht="12"/>
    <row r="425" s="16" customFormat="1" ht="12"/>
    <row r="426" s="16" customFormat="1" ht="12"/>
    <row r="427" s="16" customFormat="1" ht="12"/>
    <row r="428" s="16" customFormat="1" ht="12"/>
    <row r="429" s="16" customFormat="1" ht="12"/>
    <row r="430" s="16" customFormat="1" ht="12"/>
    <row r="431" s="16" customFormat="1" ht="12"/>
    <row r="432" s="16" customFormat="1" ht="12"/>
    <row r="433" s="16" customFormat="1" ht="12"/>
    <row r="434" s="16" customFormat="1" ht="12"/>
    <row r="435" s="16" customFormat="1" ht="12"/>
    <row r="436" s="16" customFormat="1" ht="12"/>
    <row r="437" s="16" customFormat="1" ht="12"/>
    <row r="438" s="16" customFormat="1" ht="12"/>
    <row r="439" s="16" customFormat="1" ht="12"/>
    <row r="440" s="16" customFormat="1" ht="12"/>
    <row r="441" s="16" customFormat="1" ht="12"/>
    <row r="442" s="16" customFormat="1" ht="12"/>
    <row r="443" s="16" customFormat="1" ht="12"/>
    <row r="444" s="16" customFormat="1" ht="12"/>
    <row r="445" s="16" customFormat="1" ht="12"/>
    <row r="446" s="16" customFormat="1" ht="12"/>
    <row r="447" s="16" customFormat="1" ht="12"/>
    <row r="448" s="16" customFormat="1" ht="12"/>
    <row r="449" s="16" customFormat="1" ht="12"/>
    <row r="450" s="16" customFormat="1" ht="12"/>
    <row r="451" s="16" customFormat="1" ht="12"/>
    <row r="452" s="16" customFormat="1" ht="12"/>
    <row r="453" s="16" customFormat="1" ht="12"/>
    <row r="454" s="16" customFormat="1" ht="12"/>
    <row r="455" s="16" customFormat="1" ht="12"/>
    <row r="456" s="16" customFormat="1" ht="12"/>
    <row r="457" s="16" customFormat="1" ht="12"/>
    <row r="458" s="16" customFormat="1" ht="12"/>
    <row r="459" s="16" customFormat="1" ht="12"/>
    <row r="460" s="16" customFormat="1" ht="12"/>
    <row r="461" s="16" customFormat="1" ht="12"/>
    <row r="462" s="16" customFormat="1" ht="12"/>
    <row r="463" s="16" customFormat="1" ht="12"/>
    <row r="464" s="16" customFormat="1" ht="12"/>
    <row r="465" s="16" customFormat="1" ht="12"/>
    <row r="466" s="16" customFormat="1" ht="12"/>
    <row r="467" s="16" customFormat="1" ht="12"/>
    <row r="468" s="16" customFormat="1" ht="12"/>
    <row r="469" s="16" customFormat="1" ht="12"/>
    <row r="470" s="16" customFormat="1" ht="12"/>
    <row r="471" s="16" customFormat="1" ht="12"/>
    <row r="472" s="16" customFormat="1" ht="12"/>
    <row r="473" s="16" customFormat="1" ht="12"/>
    <row r="474" s="16" customFormat="1" ht="12"/>
    <row r="475" s="16" customFormat="1" ht="12"/>
    <row r="476" s="16" customFormat="1" ht="12"/>
    <row r="477" s="16" customFormat="1" ht="12"/>
    <row r="478" s="16" customFormat="1" ht="12"/>
    <row r="479" s="16" customFormat="1" ht="12"/>
    <row r="480" s="16" customFormat="1" ht="12"/>
    <row r="481" s="16" customFormat="1" ht="12"/>
    <row r="482" s="16" customFormat="1" ht="12"/>
    <row r="483" s="16" customFormat="1" ht="12"/>
    <row r="484" s="16" customFormat="1" ht="12"/>
    <row r="485" s="16" customFormat="1" ht="12"/>
    <row r="486" s="16" customFormat="1" ht="12"/>
    <row r="487" s="16" customFormat="1" ht="12"/>
    <row r="488" s="16" customFormat="1" ht="12"/>
    <row r="489" s="16" customFormat="1" ht="12"/>
    <row r="490" s="16" customFormat="1" ht="12"/>
    <row r="491" s="16" customFormat="1" ht="12"/>
    <row r="492" s="16" customFormat="1" ht="12"/>
    <row r="493" s="16" customFormat="1" ht="12"/>
    <row r="494" s="16" customFormat="1" ht="12"/>
    <row r="495" s="16" customFormat="1" ht="12"/>
    <row r="496" s="16" customFormat="1" ht="12"/>
    <row r="497" s="16" customFormat="1" ht="12"/>
    <row r="498" s="16" customFormat="1" ht="12"/>
    <row r="499" s="16" customFormat="1" ht="12"/>
    <row r="500" s="16" customFormat="1" ht="12"/>
    <row r="501" s="16" customFormat="1" ht="12"/>
    <row r="502" s="16" customFormat="1" ht="12"/>
    <row r="503" s="16" customFormat="1" ht="12"/>
    <row r="504" s="16" customFormat="1" ht="12"/>
    <row r="505" s="16" customFormat="1" ht="12"/>
    <row r="506" s="16" customFormat="1" ht="12"/>
    <row r="507" s="16" customFormat="1" ht="12"/>
    <row r="508" s="16" customFormat="1" ht="12"/>
    <row r="509" s="16" customFormat="1" ht="12"/>
    <row r="510" s="16" customFormat="1" ht="12"/>
    <row r="511" s="16" customFormat="1" ht="12"/>
    <row r="512" s="16" customFormat="1" ht="12"/>
    <row r="513" s="16" customFormat="1" ht="12"/>
    <row r="514" s="16" customFormat="1" ht="12"/>
    <row r="515" s="16" customFormat="1" ht="12"/>
    <row r="516" s="16" customFormat="1" ht="12"/>
    <row r="517" s="16" customFormat="1" ht="12"/>
    <row r="518" s="16" customFormat="1" ht="12"/>
    <row r="519" s="16" customFormat="1" ht="12"/>
    <row r="520" s="16" customFormat="1" ht="12"/>
    <row r="521" s="16" customFormat="1" ht="12"/>
    <row r="522" s="16" customFormat="1" ht="12"/>
    <row r="523" s="16" customFormat="1" ht="12"/>
    <row r="524" s="16" customFormat="1" ht="12"/>
    <row r="525" s="16" customFormat="1" ht="12"/>
    <row r="526" s="16" customFormat="1" ht="12"/>
    <row r="527" s="16" customFormat="1" ht="12"/>
    <row r="528" s="16" customFormat="1" ht="12"/>
    <row r="529" s="16" customFormat="1" ht="12"/>
    <row r="530" s="16" customFormat="1" ht="12"/>
    <row r="531" s="16" customFormat="1" ht="12"/>
    <row r="532" s="16" customFormat="1" ht="12"/>
    <row r="533" s="16" customFormat="1" ht="12"/>
    <row r="534" s="16" customFormat="1" ht="12"/>
    <row r="535" s="16" customFormat="1" ht="12"/>
    <row r="536" s="16" customFormat="1" ht="12"/>
    <row r="537" s="16" customFormat="1" ht="12"/>
    <row r="538" s="16" customFormat="1" ht="12"/>
    <row r="539" s="16" customFormat="1" ht="12"/>
    <row r="540" s="16" customFormat="1" ht="12"/>
    <row r="541" s="16" customFormat="1" ht="12"/>
    <row r="542" s="16" customFormat="1" ht="12"/>
    <row r="543" s="16" customFormat="1" ht="12"/>
    <row r="544" s="16" customFormat="1" ht="12"/>
    <row r="545" s="16" customFormat="1" ht="12"/>
    <row r="546" s="16" customFormat="1" ht="12"/>
    <row r="547" s="16" customFormat="1" ht="12"/>
    <row r="548" s="16" customFormat="1" ht="12"/>
    <row r="549" s="16" customFormat="1" ht="12"/>
    <row r="550" s="16" customFormat="1" ht="12"/>
    <row r="551" s="16" customFormat="1" ht="12"/>
    <row r="552" s="16" customFormat="1" ht="12"/>
    <row r="553" s="16" customFormat="1" ht="12"/>
    <row r="554" s="16" customFormat="1" ht="12"/>
    <row r="555" s="16" customFormat="1" ht="12"/>
    <row r="556" s="16" customFormat="1" ht="12"/>
    <row r="557" s="16" customFormat="1" ht="12"/>
    <row r="558" s="16" customFormat="1" ht="12"/>
    <row r="559" s="16" customFormat="1" ht="12"/>
    <row r="560" s="16" customFormat="1" ht="12"/>
    <row r="561" s="16" customFormat="1" ht="12"/>
    <row r="562" s="16" customFormat="1" ht="12"/>
    <row r="563" s="16" customFormat="1" ht="12"/>
    <row r="564" s="16" customFormat="1" ht="12"/>
    <row r="565" s="16" customFormat="1" ht="12"/>
    <row r="566" s="16" customFormat="1" ht="12"/>
    <row r="567" s="16" customFormat="1" ht="12"/>
    <row r="568" s="16" customFormat="1" ht="12"/>
    <row r="569" s="16" customFormat="1" ht="12"/>
    <row r="570" s="16" customFormat="1" ht="12"/>
    <row r="571" s="16" customFormat="1" ht="12"/>
    <row r="572" s="16" customFormat="1" ht="12"/>
    <row r="573" s="16" customFormat="1" ht="12"/>
    <row r="574" s="16" customFormat="1" ht="12"/>
    <row r="575" s="16" customFormat="1" ht="12"/>
    <row r="576" s="3" customFormat="1" ht="12"/>
    <row r="577" s="3" customFormat="1" ht="12"/>
    <row r="578" s="3" customFormat="1" ht="12"/>
    <row r="579" s="3" customFormat="1" ht="12"/>
    <row r="580" s="3" customFormat="1" ht="12"/>
    <row r="581" s="3" customFormat="1" ht="12"/>
    <row r="582" s="3" customFormat="1" ht="12"/>
    <row r="583" s="3" customFormat="1" ht="12"/>
    <row r="584" s="3" customFormat="1" ht="12"/>
    <row r="585" s="3" customFormat="1" ht="12"/>
    <row r="586" s="3" customFormat="1" ht="12"/>
    <row r="587" s="3" customFormat="1" ht="12"/>
    <row r="588" s="3" customFormat="1" ht="12"/>
    <row r="589" s="3" customFormat="1" ht="12"/>
    <row r="590" s="3" customFormat="1" ht="12"/>
    <row r="591" s="3" customFormat="1" ht="12"/>
    <row r="592" s="3" customFormat="1" ht="12"/>
    <row r="593" s="3" customFormat="1" ht="12"/>
    <row r="594" s="3" customFormat="1" ht="12"/>
    <row r="595" s="3" customFormat="1" ht="12"/>
    <row r="596" s="3" customFormat="1" ht="12"/>
    <row r="597" s="3" customFormat="1" ht="12"/>
    <row r="598" s="3" customFormat="1" ht="12"/>
    <row r="599" s="3" customFormat="1" ht="12"/>
    <row r="600" s="3" customFormat="1" ht="12"/>
    <row r="601" s="3" customFormat="1" ht="12"/>
    <row r="602" s="3" customFormat="1" ht="12"/>
    <row r="603" s="3" customFormat="1" ht="12"/>
    <row r="604" s="3" customFormat="1" ht="12"/>
    <row r="605" s="3" customFormat="1" ht="12"/>
    <row r="606" s="3" customFormat="1" ht="12"/>
    <row r="607" s="3" customFormat="1" ht="12"/>
    <row r="608" s="3" customFormat="1" ht="12"/>
    <row r="609" s="3" customFormat="1" ht="12"/>
    <row r="610" s="3" customFormat="1" ht="12"/>
    <row r="611" s="3" customFormat="1" ht="12"/>
    <row r="612" s="3" customFormat="1" ht="12"/>
    <row r="613" s="3" customFormat="1" ht="12"/>
    <row r="614" s="3" customFormat="1" ht="12"/>
    <row r="615" s="3" customFormat="1" ht="12"/>
    <row r="616" s="3" customFormat="1" ht="12"/>
    <row r="617" s="3" customFormat="1" ht="12"/>
    <row r="618" s="3" customFormat="1" ht="12"/>
    <row r="619" s="3" customFormat="1" ht="12"/>
    <row r="620" s="3" customFormat="1" ht="12"/>
    <row r="621" s="3" customFormat="1" ht="12"/>
    <row r="622" s="3" customFormat="1" ht="12"/>
    <row r="623" s="3" customFormat="1" ht="12"/>
    <row r="624" s="3" customFormat="1" ht="12"/>
    <row r="625" s="3" customFormat="1" ht="12"/>
    <row r="626" s="3" customFormat="1" ht="12"/>
    <row r="627" s="3" customFormat="1" ht="12"/>
    <row r="628" s="3" customFormat="1" ht="12"/>
    <row r="629" s="3" customFormat="1" ht="12"/>
    <row r="630" s="3" customFormat="1" ht="12"/>
    <row r="631" s="3" customFormat="1" ht="12"/>
    <row r="632" s="3" customFormat="1" ht="12"/>
    <row r="633" s="3" customFormat="1" ht="12"/>
    <row r="634" s="3" customFormat="1" ht="12"/>
    <row r="635" s="3" customFormat="1" ht="12"/>
    <row r="636" s="3" customFormat="1" ht="12"/>
    <row r="637" s="3" customFormat="1" ht="12"/>
    <row r="638" s="3" customFormat="1" ht="12"/>
    <row r="639" s="3" customFormat="1" ht="12"/>
    <row r="640" s="3" customFormat="1" ht="12"/>
    <row r="641" s="3" customFormat="1" ht="12"/>
    <row r="642" s="3" customFormat="1" ht="12"/>
    <row r="643" s="3" customFormat="1" ht="12"/>
    <row r="644" s="3" customFormat="1" ht="12"/>
    <row r="645" s="3" customFormat="1" ht="12"/>
    <row r="646" s="3" customFormat="1" ht="12"/>
    <row r="647" s="3" customFormat="1" ht="12"/>
    <row r="648" s="3" customFormat="1" ht="12"/>
    <row r="649" s="3" customFormat="1" ht="12"/>
    <row r="650" s="3" customFormat="1" ht="12"/>
    <row r="651" s="3" customFormat="1" ht="12"/>
    <row r="652" s="3" customFormat="1" ht="12"/>
    <row r="653" s="3" customFormat="1" ht="12"/>
    <row r="654" s="3" customFormat="1" ht="12"/>
    <row r="655" s="3" customFormat="1" ht="12"/>
    <row r="656" s="3" customFormat="1" ht="12"/>
    <row r="657" s="3" customFormat="1" ht="12"/>
    <row r="658" s="3" customFormat="1" ht="12"/>
    <row r="659" s="3" customFormat="1" ht="12"/>
    <row r="660" s="3" customFormat="1" ht="12"/>
    <row r="661" s="3" customFormat="1" ht="12"/>
    <row r="662" s="3" customFormat="1" ht="12"/>
    <row r="663" s="3" customFormat="1" ht="12"/>
    <row r="664" s="3" customFormat="1" ht="12"/>
    <row r="665" s="3" customFormat="1" ht="12"/>
    <row r="666" s="3" customFormat="1" ht="12"/>
    <row r="667" s="3" customFormat="1" ht="12"/>
    <row r="668" s="3" customFormat="1" ht="12"/>
    <row r="669" s="3" customFormat="1" ht="12"/>
    <row r="670" s="3" customFormat="1" ht="12"/>
    <row r="671" s="3" customFormat="1" ht="12"/>
    <row r="672" s="3" customFormat="1" ht="12"/>
    <row r="673" s="3" customFormat="1" ht="12"/>
    <row r="674" s="3" customFormat="1" ht="12"/>
    <row r="675" s="3" customFormat="1" ht="12"/>
    <row r="676" s="3" customFormat="1" ht="12"/>
    <row r="677" s="3" customFormat="1" ht="12"/>
    <row r="678" s="3" customFormat="1" ht="12"/>
    <row r="679" s="3" customFormat="1" ht="12"/>
    <row r="680" s="3" customFormat="1" ht="12"/>
    <row r="681" s="3" customFormat="1" ht="12"/>
    <row r="682" s="3" customFormat="1" ht="12"/>
    <row r="683" s="3" customFormat="1" ht="12"/>
    <row r="684" s="3" customFormat="1" ht="12"/>
    <row r="685" s="3" customFormat="1" ht="12"/>
    <row r="686" s="3" customFormat="1" ht="12"/>
    <row r="687" s="3" customFormat="1" ht="12"/>
    <row r="688" s="3" customFormat="1" ht="12"/>
    <row r="689" s="3" customFormat="1" ht="12"/>
    <row r="690" s="3" customFormat="1" ht="12"/>
    <row r="691" s="3" customFormat="1" ht="12"/>
    <row r="692" s="3" customFormat="1" ht="12"/>
    <row r="693" s="3" customFormat="1" ht="12"/>
    <row r="694" s="3" customFormat="1" ht="12"/>
    <row r="695" s="3" customFormat="1" ht="12"/>
    <row r="696" s="3" customFormat="1" ht="12"/>
    <row r="697" s="3" customFormat="1" ht="12"/>
    <row r="698" s="3" customFormat="1" ht="12"/>
    <row r="699" s="3" customFormat="1" ht="12"/>
    <row r="700" s="3" customFormat="1" ht="12"/>
    <row r="701" s="3" customFormat="1" ht="12"/>
    <row r="702" s="3" customFormat="1" ht="12"/>
    <row r="703" s="3" customFormat="1" ht="12"/>
    <row r="704" s="3" customFormat="1" ht="12"/>
    <row r="705" s="3" customFormat="1" ht="12"/>
    <row r="706" s="3" customFormat="1" ht="12"/>
    <row r="707" s="3" customFormat="1" ht="12"/>
    <row r="708" s="3" customFormat="1" ht="12"/>
    <row r="709" s="3" customFormat="1" ht="12"/>
    <row r="710" s="3" customFormat="1" ht="12"/>
    <row r="711" s="3" customFormat="1" ht="12"/>
    <row r="712" s="3" customFormat="1" ht="12"/>
    <row r="713" s="3" customFormat="1" ht="12"/>
    <row r="714" s="3" customFormat="1" ht="12"/>
    <row r="715" s="3" customFormat="1" ht="12"/>
    <row r="716" s="3" customFormat="1" ht="12"/>
    <row r="717" s="3" customFormat="1" ht="12"/>
    <row r="718" s="3" customFormat="1" ht="12"/>
    <row r="719" s="3" customFormat="1" ht="12"/>
    <row r="720" s="3" customFormat="1" ht="12"/>
    <row r="721" s="3" customFormat="1" ht="12"/>
    <row r="722" s="3" customFormat="1" ht="12"/>
    <row r="723" s="3" customFormat="1" ht="12"/>
    <row r="724" s="3" customFormat="1" ht="12"/>
    <row r="725" s="3" customFormat="1" ht="12"/>
    <row r="726" s="3" customFormat="1" ht="12"/>
    <row r="727" s="3" customFormat="1" ht="12"/>
    <row r="728" s="3" customFormat="1" ht="12"/>
    <row r="729" s="3" customFormat="1" ht="12"/>
    <row r="730" s="3" customFormat="1" ht="12"/>
    <row r="731" s="3" customFormat="1" ht="12"/>
    <row r="732" s="3" customFormat="1" ht="12"/>
    <row r="733" s="3" customFormat="1" ht="12"/>
    <row r="734" s="3" customFormat="1" ht="12"/>
    <row r="735" s="3" customFormat="1" ht="12"/>
    <row r="736" s="3" customFormat="1" ht="12"/>
    <row r="737" s="3" customFormat="1" ht="12"/>
    <row r="738" s="3" customFormat="1" ht="12"/>
    <row r="739" s="3" customFormat="1" ht="12"/>
    <row r="740" s="3" customFormat="1" ht="12"/>
    <row r="741" s="3" customFormat="1" ht="12"/>
    <row r="742" s="3" customFormat="1" ht="12"/>
    <row r="743" s="3" customFormat="1" ht="12"/>
    <row r="744" s="3" customFormat="1" ht="12"/>
    <row r="745" s="3" customFormat="1" ht="12"/>
    <row r="746" s="3" customFormat="1" ht="12"/>
    <row r="747" s="3" customFormat="1" ht="12"/>
    <row r="748" s="3" customFormat="1" ht="12"/>
    <row r="749" s="3" customFormat="1" ht="12"/>
    <row r="750" s="3" customFormat="1" ht="12"/>
    <row r="751" s="3" customFormat="1" ht="12"/>
    <row r="752" s="3" customFormat="1" ht="12"/>
    <row r="753" s="3" customFormat="1" ht="12"/>
    <row r="754" s="3" customFormat="1" ht="12"/>
    <row r="755" s="3" customFormat="1" ht="12"/>
    <row r="756" s="3" customFormat="1" ht="12"/>
    <row r="757" s="3" customFormat="1" ht="12"/>
    <row r="758" s="3" customFormat="1" ht="12"/>
    <row r="759" s="3" customFormat="1" ht="12"/>
    <row r="760" s="3" customFormat="1" ht="12"/>
    <row r="761" s="3" customFormat="1" ht="12"/>
    <row r="762" s="3" customFormat="1" ht="12"/>
    <row r="763" s="3" customFormat="1" ht="12"/>
    <row r="764" s="3" customFormat="1" ht="12"/>
    <row r="765" s="3" customFormat="1" ht="12"/>
    <row r="766" s="3" customFormat="1" ht="12"/>
    <row r="767" s="3" customFormat="1" ht="12"/>
    <row r="768" s="3" customFormat="1" ht="12"/>
    <row r="769" s="3" customFormat="1" ht="12"/>
    <row r="770" s="3" customFormat="1" ht="12"/>
    <row r="771" s="3" customFormat="1" ht="12"/>
    <row r="772" s="3" customFormat="1" ht="12"/>
    <row r="773" s="3" customFormat="1" ht="12"/>
    <row r="774" s="3" customFormat="1" ht="12"/>
    <row r="775" s="3" customFormat="1" ht="12"/>
    <row r="776" s="3" customFormat="1" ht="12"/>
    <row r="777" s="3" customFormat="1" ht="12"/>
    <row r="778" s="3" customFormat="1" ht="12"/>
    <row r="779" s="3" customFormat="1" ht="12"/>
    <row r="780" s="3" customFormat="1" ht="12"/>
    <row r="781" s="3" customFormat="1" ht="12"/>
    <row r="782" s="3" customFormat="1" ht="12"/>
    <row r="783" s="3" customFormat="1" ht="12"/>
    <row r="784" s="3" customFormat="1" ht="12"/>
    <row r="785" s="3" customFormat="1" ht="12"/>
    <row r="786" s="3" customFormat="1" ht="12"/>
    <row r="787" s="3" customFormat="1" ht="12"/>
    <row r="788" s="3" customFormat="1" ht="12"/>
    <row r="789" s="3" customFormat="1" ht="12"/>
    <row r="790" s="3" customFormat="1" ht="12"/>
    <row r="791" s="3" customFormat="1" ht="12"/>
    <row r="792" s="3" customFormat="1" ht="12"/>
    <row r="793" s="3" customFormat="1" ht="12"/>
    <row r="794" s="3" customFormat="1" ht="12"/>
    <row r="795" s="3" customFormat="1" ht="12"/>
    <row r="796" s="3" customFormat="1" ht="12"/>
    <row r="797" s="3" customFormat="1" ht="12"/>
    <row r="798" s="3" customFormat="1" ht="12"/>
    <row r="799" s="3" customFormat="1" ht="12"/>
    <row r="800" s="3" customFormat="1" ht="12"/>
    <row r="801" s="3" customFormat="1" ht="12"/>
    <row r="802" s="3" customFormat="1" ht="12"/>
    <row r="803" s="3" customFormat="1" ht="12"/>
    <row r="804" s="3" customFormat="1" ht="12"/>
    <row r="805" s="3" customFormat="1" ht="12"/>
    <row r="806" s="3" customFormat="1" ht="12"/>
    <row r="807" s="3" customFormat="1" ht="12"/>
    <row r="808" s="3" customFormat="1" ht="12"/>
    <row r="809" s="3" customFormat="1" ht="12"/>
    <row r="810" s="3" customFormat="1" ht="12"/>
    <row r="811" s="3" customFormat="1" ht="12"/>
    <row r="812" s="3" customFormat="1" ht="12"/>
    <row r="813" s="3" customFormat="1" ht="12"/>
    <row r="814" s="3" customFormat="1" ht="12"/>
    <row r="815" s="3" customFormat="1" ht="12"/>
    <row r="816" s="3" customFormat="1" ht="12"/>
    <row r="817" s="3" customFormat="1" ht="12"/>
    <row r="818" s="3" customFormat="1" ht="12"/>
    <row r="819" s="3" customFormat="1" ht="12"/>
    <row r="820" s="3" customFormat="1" ht="12"/>
    <row r="821" s="3" customFormat="1" ht="12"/>
    <row r="822" s="3" customFormat="1" ht="12"/>
    <row r="823" s="3" customFormat="1" ht="12"/>
    <row r="824" s="3" customFormat="1" ht="12"/>
    <row r="825" s="3" customFormat="1" ht="12"/>
    <row r="826" s="3" customFormat="1" ht="12"/>
    <row r="827" s="3" customFormat="1" ht="12"/>
  </sheetData>
  <mergeCells count="9">
    <mergeCell ref="A51:G52"/>
    <mergeCell ref="A6:G6"/>
    <mergeCell ref="A1:G1"/>
    <mergeCell ref="A2:G2"/>
    <mergeCell ref="A4:G4"/>
    <mergeCell ref="A5:G5"/>
    <mergeCell ref="C10:D10"/>
    <mergeCell ref="F10:G10"/>
    <mergeCell ref="A48:G49"/>
  </mergeCells>
  <printOptions/>
  <pageMargins left="0.984251968503937" right="0.3937007874015748" top="0.7874015748031497" bottom="0.7874015748031497" header="0.3937007874015748" footer="0.3937007874015748"/>
  <pageSetup fitToHeight="1"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A1:I857"/>
  <sheetViews>
    <sheetView workbookViewId="0" topLeftCell="A3">
      <selection activeCell="C48" sqref="C48"/>
    </sheetView>
  </sheetViews>
  <sheetFormatPr defaultColWidth="9.140625" defaultRowHeight="12.75"/>
  <cols>
    <col min="1" max="1" width="41.8515625" style="1" customWidth="1"/>
    <col min="2" max="2" width="3.7109375" style="1" customWidth="1"/>
    <col min="3" max="3" width="18.7109375" style="5" customWidth="1"/>
    <col min="4" max="4" width="3.7109375" style="1" customWidth="1"/>
    <col min="5" max="5" width="18.7109375" style="3" customWidth="1"/>
    <col min="6" max="6" width="5.140625" style="1" customWidth="1"/>
    <col min="7" max="8" width="9.140625" style="1" customWidth="1"/>
    <col min="9" max="9" width="13.57421875" style="1" bestFit="1" customWidth="1"/>
    <col min="10" max="16384" width="9.140625" style="1" customWidth="1"/>
  </cols>
  <sheetData>
    <row r="1" spans="1:5" s="9" customFormat="1" ht="12" customHeight="1">
      <c r="A1" s="181" t="s">
        <v>135</v>
      </c>
      <c r="B1" s="181"/>
      <c r="C1" s="181"/>
      <c r="D1" s="181"/>
      <c r="E1" s="181"/>
    </row>
    <row r="2" spans="1:5" s="28" customFormat="1" ht="12" customHeight="1">
      <c r="A2" s="183" t="s">
        <v>19</v>
      </c>
      <c r="B2" s="183"/>
      <c r="C2" s="183"/>
      <c r="D2" s="183"/>
      <c r="E2" s="183"/>
    </row>
    <row r="3" spans="1:5" s="9" customFormat="1" ht="12" customHeight="1">
      <c r="A3" s="42"/>
      <c r="B3" s="42"/>
      <c r="C3" s="41"/>
      <c r="D3" s="42"/>
      <c r="E3" s="42"/>
    </row>
    <row r="4" spans="1:5" s="9" customFormat="1" ht="12" customHeight="1">
      <c r="A4" s="181" t="s">
        <v>266</v>
      </c>
      <c r="B4" s="181"/>
      <c r="C4" s="181"/>
      <c r="D4" s="181"/>
      <c r="E4" s="181"/>
    </row>
    <row r="5" spans="1:5" s="9" customFormat="1" ht="12" customHeight="1">
      <c r="A5" s="181" t="s">
        <v>139</v>
      </c>
      <c r="B5" s="181"/>
      <c r="C5" s="181"/>
      <c r="D5" s="181"/>
      <c r="E5" s="181"/>
    </row>
    <row r="6" spans="1:5" s="3" customFormat="1" ht="12" customHeight="1">
      <c r="A6" s="180"/>
      <c r="B6" s="180"/>
      <c r="C6" s="180"/>
      <c r="D6" s="180"/>
      <c r="E6" s="180"/>
    </row>
    <row r="7" spans="1:5" s="3" customFormat="1" ht="12" customHeight="1">
      <c r="A7" s="27"/>
      <c r="B7" s="27"/>
      <c r="C7" s="27"/>
      <c r="D7" s="27"/>
      <c r="E7" s="27"/>
    </row>
    <row r="8" spans="1:5" ht="12" customHeight="1">
      <c r="A8" s="4"/>
      <c r="B8" s="4"/>
      <c r="C8" s="41" t="s">
        <v>29</v>
      </c>
      <c r="D8" s="19"/>
      <c r="E8" s="41" t="s">
        <v>28</v>
      </c>
    </row>
    <row r="9" spans="1:5" ht="12" customHeight="1">
      <c r="A9" s="4"/>
      <c r="B9" s="4"/>
      <c r="C9" s="41">
        <v>2005</v>
      </c>
      <c r="D9" s="19"/>
      <c r="E9" s="41">
        <v>2005</v>
      </c>
    </row>
    <row r="10" spans="1:5" ht="12" customHeight="1">
      <c r="A10" s="4"/>
      <c r="B10" s="4"/>
      <c r="C10" s="41" t="s">
        <v>268</v>
      </c>
      <c r="D10" s="19"/>
      <c r="E10" s="41" t="s">
        <v>136</v>
      </c>
    </row>
    <row r="11" spans="1:5" ht="12" customHeight="1">
      <c r="A11" s="4"/>
      <c r="B11" s="2"/>
      <c r="C11" s="41" t="s">
        <v>142</v>
      </c>
      <c r="D11" s="19"/>
      <c r="E11" s="41" t="s">
        <v>142</v>
      </c>
    </row>
    <row r="12" ht="12" customHeight="1">
      <c r="C12" s="7"/>
    </row>
    <row r="13" spans="1:5" ht="12" customHeight="1">
      <c r="A13" s="1" t="s">
        <v>20</v>
      </c>
      <c r="B13" s="5"/>
      <c r="C13" s="62">
        <f>ROUND(+'[1]Consol BS'!$BX$18/1000,0)</f>
        <v>5471</v>
      </c>
      <c r="D13" s="58"/>
      <c r="E13" s="59">
        <v>0</v>
      </c>
    </row>
    <row r="14" spans="2:5" ht="12" customHeight="1">
      <c r="B14" s="5"/>
      <c r="C14" s="62"/>
      <c r="D14" s="58"/>
      <c r="E14" s="59"/>
    </row>
    <row r="15" spans="1:5" ht="12" customHeight="1">
      <c r="A15" s="1" t="s">
        <v>145</v>
      </c>
      <c r="B15" s="5"/>
      <c r="C15" s="62">
        <f>ROUND(+'[1]Consol BS'!$BX$22/1000,0)</f>
        <v>973</v>
      </c>
      <c r="D15" s="58"/>
      <c r="E15" s="59">
        <v>0</v>
      </c>
    </row>
    <row r="16" spans="2:5" ht="12" customHeight="1">
      <c r="B16" s="5"/>
      <c r="C16" s="62"/>
      <c r="D16" s="58"/>
      <c r="E16" s="59"/>
    </row>
    <row r="17" spans="2:5" ht="12" customHeight="1">
      <c r="B17" s="5"/>
      <c r="C17" s="62"/>
      <c r="D17" s="58"/>
      <c r="E17" s="59"/>
    </row>
    <row r="18" spans="1:5" ht="12" customHeight="1">
      <c r="A18" s="9" t="s">
        <v>21</v>
      </c>
      <c r="B18" s="5"/>
      <c r="C18" s="62"/>
      <c r="D18" s="58"/>
      <c r="E18" s="59"/>
    </row>
    <row r="19" spans="1:5" ht="12" customHeight="1">
      <c r="A19" s="1" t="s">
        <v>172</v>
      </c>
      <c r="B19" s="5"/>
      <c r="C19" s="62">
        <v>0</v>
      </c>
      <c r="D19" s="58"/>
      <c r="E19" s="59">
        <f>ROUND(955775.82/1000,0)</f>
        <v>956</v>
      </c>
    </row>
    <row r="20" spans="1:5" ht="12" customHeight="1">
      <c r="A20" s="1" t="s">
        <v>173</v>
      </c>
      <c r="B20" s="5"/>
      <c r="C20" s="62">
        <f>ROUND((+'[1]Consol BS'!$BX$52+'[1]Consol BS'!$BX$54+'[1]Consol BS'!$BX$41)/1000,0)</f>
        <v>24</v>
      </c>
      <c r="D20" s="58"/>
      <c r="E20" s="59">
        <v>0</v>
      </c>
    </row>
    <row r="21" spans="1:5" ht="12" customHeight="1">
      <c r="A21" s="1" t="s">
        <v>150</v>
      </c>
      <c r="B21" s="5"/>
      <c r="C21" s="62">
        <f>ROUND(+'[1]Consol BS'!$BX$31/1000,0)-C19</f>
        <v>1506</v>
      </c>
      <c r="D21" s="58"/>
      <c r="E21" s="59">
        <v>0</v>
      </c>
    </row>
    <row r="22" spans="1:5" ht="12" customHeight="1">
      <c r="A22" s="1" t="s">
        <v>174</v>
      </c>
      <c r="B22" s="5"/>
      <c r="C22" s="62">
        <f>ROUND(+'[1]Consol BS'!$BX$26/1000,0)</f>
        <v>9564</v>
      </c>
      <c r="D22" s="58"/>
      <c r="E22" s="59">
        <v>0</v>
      </c>
    </row>
    <row r="23" spans="1:5" ht="12" customHeight="1">
      <c r="A23" s="1" t="s">
        <v>22</v>
      </c>
      <c r="B23" s="5"/>
      <c r="C23" s="62">
        <f>ROUND(+'[1]Consol BS'!$BX$55/1000,0)</f>
        <v>16185</v>
      </c>
      <c r="D23" s="58"/>
      <c r="E23" s="73" t="s">
        <v>175</v>
      </c>
    </row>
    <row r="24" spans="2:5" ht="12" customHeight="1">
      <c r="B24" s="5"/>
      <c r="C24" s="63">
        <f>SUM(C19:C23)</f>
        <v>27279</v>
      </c>
      <c r="D24" s="58"/>
      <c r="E24" s="63">
        <f>SUM(E19:E23)</f>
        <v>956</v>
      </c>
    </row>
    <row r="25" spans="2:5" ht="12" customHeight="1">
      <c r="B25" s="5"/>
      <c r="C25" s="10"/>
      <c r="D25" s="58"/>
      <c r="E25" s="59"/>
    </row>
    <row r="26" spans="1:5" ht="12" customHeight="1">
      <c r="A26" s="9" t="s">
        <v>23</v>
      </c>
      <c r="B26" s="5"/>
      <c r="C26" s="10"/>
      <c r="D26" s="58"/>
      <c r="E26" s="59"/>
    </row>
    <row r="27" spans="1:5" ht="12" customHeight="1">
      <c r="A27" s="1" t="s">
        <v>177</v>
      </c>
      <c r="B27" s="5"/>
      <c r="C27" s="10">
        <f>ROUND(81588*3.7748/1000,0)</f>
        <v>308</v>
      </c>
      <c r="D27" s="58"/>
      <c r="E27" s="59">
        <v>0</v>
      </c>
    </row>
    <row r="28" spans="1:5" ht="12" customHeight="1">
      <c r="A28" s="1" t="s">
        <v>178</v>
      </c>
      <c r="B28" s="5"/>
      <c r="C28" s="10">
        <f>ROUND(+'[1]Consol BS'!$BX$92/1000,0)</f>
        <v>63</v>
      </c>
      <c r="D28" s="58"/>
      <c r="E28" s="59">
        <v>0</v>
      </c>
    </row>
    <row r="29" spans="1:5" ht="12" customHeight="1">
      <c r="A29" s="1" t="s">
        <v>179</v>
      </c>
      <c r="B29" s="5"/>
      <c r="C29" s="62">
        <f>ROUND((+'[1]Consol BS'!$BX$80+'[1]Consol BS'!$BX$91)/1000,0)</f>
        <v>0</v>
      </c>
      <c r="D29" s="58"/>
      <c r="E29" s="59">
        <f>ROUND(955775.82/1000,0)</f>
        <v>956</v>
      </c>
    </row>
    <row r="30" spans="1:5" ht="12" customHeight="1">
      <c r="A30" s="1" t="s">
        <v>151</v>
      </c>
      <c r="B30" s="5"/>
      <c r="C30" s="62">
        <f>ROUND(+'[1]Consol BS'!$BX$69/1000,0)</f>
        <v>799</v>
      </c>
      <c r="D30" s="58"/>
      <c r="E30" s="59">
        <f>ROUND(3000/1000,0)</f>
        <v>3</v>
      </c>
    </row>
    <row r="31" spans="1:5" ht="12" customHeight="1">
      <c r="A31" s="1" t="s">
        <v>180</v>
      </c>
      <c r="B31" s="5"/>
      <c r="C31" s="62">
        <f>ROUND(+'[1]Consol BS'!$BX$61/1000,0)-C27+1</f>
        <v>5752</v>
      </c>
      <c r="D31" s="58"/>
      <c r="E31" s="59">
        <v>0</v>
      </c>
    </row>
    <row r="32" spans="1:5" ht="12" customHeight="1" hidden="1">
      <c r="A32" s="1" t="s">
        <v>152</v>
      </c>
      <c r="B32" s="5"/>
      <c r="C32" s="62">
        <f>ROUND(+'[1]Consol BS'!$BX$74/1000,0)</f>
        <v>0</v>
      </c>
      <c r="D32" s="58"/>
      <c r="E32" s="59">
        <v>0</v>
      </c>
    </row>
    <row r="33" spans="1:5" ht="12" customHeight="1">
      <c r="A33" s="1" t="s">
        <v>181</v>
      </c>
      <c r="B33" s="5"/>
      <c r="C33" s="62">
        <f>ROUND((+'[1]Consol BS'!$BX$93)/1000,0)</f>
        <v>1168</v>
      </c>
      <c r="D33" s="58"/>
      <c r="E33" s="59">
        <v>0</v>
      </c>
    </row>
    <row r="34" spans="2:5" ht="12" customHeight="1">
      <c r="B34" s="5"/>
      <c r="C34" s="63">
        <f>SUM(C27:C33)</f>
        <v>8090</v>
      </c>
      <c r="D34" s="58"/>
      <c r="E34" s="63">
        <f>SUM(E27:E33)</f>
        <v>959</v>
      </c>
    </row>
    <row r="35" spans="2:9" ht="12" customHeight="1">
      <c r="B35" s="5"/>
      <c r="C35" s="10"/>
      <c r="D35" s="58"/>
      <c r="E35" s="59"/>
      <c r="I35" s="75"/>
    </row>
    <row r="36" spans="1:9" ht="12" customHeight="1">
      <c r="A36" s="1" t="s">
        <v>24</v>
      </c>
      <c r="B36" s="5"/>
      <c r="C36" s="10">
        <f>C24-C34</f>
        <v>19189</v>
      </c>
      <c r="D36" s="10"/>
      <c r="E36" s="10">
        <f>E24-E34</f>
        <v>-3</v>
      </c>
      <c r="I36" s="75"/>
    </row>
    <row r="37" spans="2:9" ht="12" customHeight="1">
      <c r="B37" s="5"/>
      <c r="C37" s="10"/>
      <c r="D37" s="90"/>
      <c r="E37" s="59"/>
      <c r="I37" s="75"/>
    </row>
    <row r="38" spans="2:9" ht="12" customHeight="1" thickBot="1">
      <c r="B38" s="5"/>
      <c r="C38" s="64">
        <f>C13+C15+C36</f>
        <v>25633</v>
      </c>
      <c r="D38" s="65"/>
      <c r="E38" s="64">
        <f>E13+E15+E36</f>
        <v>-3</v>
      </c>
      <c r="I38" s="75"/>
    </row>
    <row r="39" spans="2:9" ht="12" customHeight="1" thickTop="1">
      <c r="B39" s="5"/>
      <c r="C39" s="65"/>
      <c r="D39" s="90"/>
      <c r="E39" s="59"/>
      <c r="I39" s="75"/>
    </row>
    <row r="40" spans="1:9" ht="12" customHeight="1">
      <c r="A40" s="9" t="s">
        <v>25</v>
      </c>
      <c r="B40" s="5"/>
      <c r="C40" s="10"/>
      <c r="D40" s="58"/>
      <c r="E40" s="59"/>
      <c r="I40" s="75"/>
    </row>
    <row r="41" spans="1:5" ht="12" customHeight="1">
      <c r="A41" s="1" t="s">
        <v>26</v>
      </c>
      <c r="B41" s="5"/>
      <c r="C41" s="62">
        <f>+Equity!B30</f>
        <v>22500</v>
      </c>
      <c r="D41" s="58"/>
      <c r="E41" s="73" t="s">
        <v>159</v>
      </c>
    </row>
    <row r="42" spans="1:5" ht="12" customHeight="1">
      <c r="A42" s="1" t="s">
        <v>282</v>
      </c>
      <c r="B42" s="5"/>
      <c r="C42" s="62">
        <f>+Equity!C30</f>
        <v>536</v>
      </c>
      <c r="D42" s="58"/>
      <c r="E42" s="73">
        <v>0</v>
      </c>
    </row>
    <row r="43" spans="1:8" ht="12" customHeight="1">
      <c r="A43" s="1" t="s">
        <v>165</v>
      </c>
      <c r="B43" s="5"/>
      <c r="C43" s="62">
        <f>+Equity!D30</f>
        <v>1699</v>
      </c>
      <c r="D43" s="58"/>
      <c r="E43" s="73">
        <v>0</v>
      </c>
      <c r="H43" s="93"/>
    </row>
    <row r="44" spans="1:8" ht="12" customHeight="1">
      <c r="A44" s="1" t="s">
        <v>288</v>
      </c>
      <c r="B44" s="5"/>
      <c r="C44" s="62">
        <f>+Equity!E30</f>
        <v>898</v>
      </c>
      <c r="D44" s="58"/>
      <c r="E44" s="59">
        <f>ROUND(-3000/1000,0)</f>
        <v>-3</v>
      </c>
      <c r="H44" s="93"/>
    </row>
    <row r="45" spans="1:5" ht="12" customHeight="1" thickBot="1">
      <c r="A45" s="1" t="s">
        <v>289</v>
      </c>
      <c r="B45" s="5"/>
      <c r="C45" s="67">
        <f>SUM(C41:C44)</f>
        <v>25633</v>
      </c>
      <c r="D45" s="66"/>
      <c r="E45" s="67">
        <f>SUM(E41:E44)</f>
        <v>-3</v>
      </c>
    </row>
    <row r="46" spans="2:3" ht="12.75" thickTop="1">
      <c r="B46" s="5"/>
      <c r="C46" s="10"/>
    </row>
    <row r="47" spans="2:3" ht="12">
      <c r="B47" s="5"/>
      <c r="C47" s="10"/>
    </row>
    <row r="48" spans="1:5" ht="12">
      <c r="A48" s="1" t="s">
        <v>182</v>
      </c>
      <c r="B48" s="5"/>
      <c r="C48" s="106">
        <f>(+C45-C15)/225000</f>
        <v>0.1096</v>
      </c>
      <c r="E48" s="59">
        <f>+E45/2*1000</f>
        <v>-1500</v>
      </c>
    </row>
    <row r="49" spans="2:3" ht="12">
      <c r="B49" s="11"/>
      <c r="C49" s="10"/>
    </row>
    <row r="50" spans="2:3" ht="12">
      <c r="B50" s="5"/>
      <c r="C50" s="10"/>
    </row>
    <row r="51" spans="1:3" ht="12">
      <c r="A51" s="1" t="s">
        <v>157</v>
      </c>
      <c r="B51" s="5"/>
      <c r="C51" s="10"/>
    </row>
    <row r="52" spans="1:3" ht="12">
      <c r="A52" s="1" t="s">
        <v>230</v>
      </c>
      <c r="B52" s="5"/>
      <c r="C52" s="10"/>
    </row>
    <row r="53" spans="2:3" ht="12">
      <c r="B53" s="5"/>
      <c r="C53" s="10"/>
    </row>
    <row r="54" spans="1:3" ht="12">
      <c r="A54" s="1" t="s">
        <v>158</v>
      </c>
      <c r="B54" s="5"/>
      <c r="C54" s="12"/>
    </row>
    <row r="55" spans="1:3" ht="12">
      <c r="A55" s="1" t="s">
        <v>176</v>
      </c>
      <c r="B55" s="5"/>
      <c r="C55" s="12"/>
    </row>
    <row r="56" spans="2:3" ht="12">
      <c r="B56" s="5"/>
      <c r="C56" s="12"/>
    </row>
    <row r="57" spans="2:3" ht="12">
      <c r="B57" s="5"/>
      <c r="C57" s="156">
        <f>+C45-C38</f>
        <v>0</v>
      </c>
    </row>
    <row r="58" spans="2:3" ht="12">
      <c r="B58" s="5"/>
      <c r="C58" s="12"/>
    </row>
    <row r="59" spans="2:3" ht="12">
      <c r="B59" s="5"/>
      <c r="C59" s="12"/>
    </row>
    <row r="60" spans="2:3" ht="12">
      <c r="B60" s="5"/>
      <c r="C60" s="12"/>
    </row>
    <row r="61" spans="2:3" ht="12">
      <c r="B61" s="5"/>
      <c r="C61" s="12"/>
    </row>
    <row r="62" spans="2:3" ht="12">
      <c r="B62" s="5"/>
      <c r="C62" s="12"/>
    </row>
    <row r="63" spans="2:3" ht="12">
      <c r="B63" s="5"/>
      <c r="C63" s="12"/>
    </row>
    <row r="64" spans="2:3" ht="12">
      <c r="B64" s="5"/>
      <c r="C64" s="12"/>
    </row>
    <row r="65" spans="2:3" ht="12">
      <c r="B65" s="5"/>
      <c r="C65" s="12"/>
    </row>
    <row r="66" spans="2:3" ht="12">
      <c r="B66" s="5"/>
      <c r="C66" s="12"/>
    </row>
    <row r="67" spans="2:3" ht="12">
      <c r="B67" s="5"/>
      <c r="C67" s="12"/>
    </row>
    <row r="68" spans="2:3" ht="12">
      <c r="B68" s="5"/>
      <c r="C68" s="12"/>
    </row>
    <row r="69" spans="2:3" ht="12">
      <c r="B69" s="5"/>
      <c r="C69" s="12"/>
    </row>
    <row r="70" spans="2:3" ht="12">
      <c r="B70" s="5"/>
      <c r="C70" s="12"/>
    </row>
    <row r="71" spans="2:3" ht="12">
      <c r="B71" s="5"/>
      <c r="C71" s="12"/>
    </row>
    <row r="72" spans="2:3" ht="12">
      <c r="B72" s="5"/>
      <c r="C72" s="12"/>
    </row>
    <row r="73" spans="2:3" ht="12">
      <c r="B73" s="5"/>
      <c r="C73" s="12"/>
    </row>
    <row r="74" spans="2:3" ht="12">
      <c r="B74" s="5"/>
      <c r="C74" s="12"/>
    </row>
    <row r="75" spans="2:3" ht="12">
      <c r="B75" s="5"/>
      <c r="C75" s="12"/>
    </row>
    <row r="76" spans="2:3" ht="12">
      <c r="B76" s="5"/>
      <c r="C76" s="12"/>
    </row>
    <row r="77" spans="2:3" ht="12">
      <c r="B77" s="5"/>
      <c r="C77" s="12"/>
    </row>
    <row r="78" spans="2:3" ht="12">
      <c r="B78" s="5"/>
      <c r="C78" s="12"/>
    </row>
    <row r="79" spans="2:3" ht="12">
      <c r="B79" s="5"/>
      <c r="C79" s="12"/>
    </row>
    <row r="80" spans="2:3" ht="12">
      <c r="B80" s="5"/>
      <c r="C80" s="12"/>
    </row>
    <row r="81" spans="2:3" ht="12">
      <c r="B81" s="5"/>
      <c r="C81" s="12"/>
    </row>
    <row r="82" spans="2:3" ht="12">
      <c r="B82" s="5"/>
      <c r="C82" s="12"/>
    </row>
    <row r="83" spans="2:3" ht="12">
      <c r="B83" s="5"/>
      <c r="C83" s="12"/>
    </row>
    <row r="84" spans="2:3" ht="12">
      <c r="B84" s="5"/>
      <c r="C84" s="12"/>
    </row>
    <row r="85" spans="2:3" ht="12">
      <c r="B85" s="5"/>
      <c r="C85" s="12"/>
    </row>
    <row r="86" spans="2:3" ht="12">
      <c r="B86" s="5"/>
      <c r="C86" s="12"/>
    </row>
    <row r="87" spans="2:3" ht="12">
      <c r="B87" s="5"/>
      <c r="C87" s="12"/>
    </row>
    <row r="88" spans="2:3" ht="12">
      <c r="B88" s="5"/>
      <c r="C88" s="12"/>
    </row>
    <row r="89" spans="2:3" ht="12">
      <c r="B89" s="5"/>
      <c r="C89" s="12"/>
    </row>
    <row r="90" spans="2:3" ht="12">
      <c r="B90" s="5"/>
      <c r="C90" s="12"/>
    </row>
    <row r="91" spans="2:3" ht="12">
      <c r="B91" s="5"/>
      <c r="C91" s="12"/>
    </row>
    <row r="92" spans="2:3" ht="12">
      <c r="B92" s="5"/>
      <c r="C92" s="12"/>
    </row>
    <row r="93" spans="2:3" ht="12">
      <c r="B93" s="5"/>
      <c r="C93" s="12"/>
    </row>
    <row r="94" spans="2:3" ht="12">
      <c r="B94" s="5"/>
      <c r="C94" s="12"/>
    </row>
    <row r="95" spans="2:3" ht="12">
      <c r="B95" s="5"/>
      <c r="C95" s="12"/>
    </row>
    <row r="96" spans="2:3" ht="12">
      <c r="B96" s="5"/>
      <c r="C96" s="12"/>
    </row>
    <row r="97" spans="2:3" ht="12">
      <c r="B97" s="5"/>
      <c r="C97" s="12"/>
    </row>
    <row r="98" spans="2:3" ht="12">
      <c r="B98" s="5"/>
      <c r="C98" s="12"/>
    </row>
    <row r="99" spans="2:3" ht="12">
      <c r="B99" s="5"/>
      <c r="C99" s="12"/>
    </row>
    <row r="100" spans="2:3" ht="12">
      <c r="B100" s="5"/>
      <c r="C100" s="12"/>
    </row>
    <row r="101" spans="2:3" ht="12">
      <c r="B101" s="5"/>
      <c r="C101" s="12"/>
    </row>
    <row r="102" spans="2:3" ht="12">
      <c r="B102" s="5"/>
      <c r="C102" s="12"/>
    </row>
    <row r="103" spans="2:3" ht="12">
      <c r="B103" s="5"/>
      <c r="C103" s="12"/>
    </row>
    <row r="104" spans="2:3" ht="12">
      <c r="B104" s="5"/>
      <c r="C104" s="12"/>
    </row>
    <row r="105" spans="2:3" ht="12">
      <c r="B105" s="5"/>
      <c r="C105" s="12"/>
    </row>
    <row r="106" spans="2:3" ht="12">
      <c r="B106" s="5"/>
      <c r="C106" s="12"/>
    </row>
    <row r="107" spans="2:3" ht="12">
      <c r="B107" s="5"/>
      <c r="C107" s="12"/>
    </row>
    <row r="108" spans="2:3" ht="12">
      <c r="B108" s="5"/>
      <c r="C108" s="12"/>
    </row>
    <row r="109" spans="2:3" ht="12">
      <c r="B109" s="5"/>
      <c r="C109" s="12"/>
    </row>
    <row r="110" spans="2:3" ht="12">
      <c r="B110" s="5"/>
      <c r="C110" s="12"/>
    </row>
    <row r="111" spans="2:3" ht="12">
      <c r="B111" s="5"/>
      <c r="C111" s="12"/>
    </row>
    <row r="112" spans="2:3" ht="12">
      <c r="B112" s="5"/>
      <c r="C112" s="12"/>
    </row>
    <row r="113" spans="2:3" ht="12">
      <c r="B113" s="5"/>
      <c r="C113" s="12"/>
    </row>
    <row r="114" spans="2:3" ht="12">
      <c r="B114" s="5"/>
      <c r="C114" s="12"/>
    </row>
    <row r="115" spans="2:3" ht="12">
      <c r="B115" s="5"/>
      <c r="C115" s="12"/>
    </row>
    <row r="116" spans="2:3" ht="12">
      <c r="B116" s="5"/>
      <c r="C116" s="12"/>
    </row>
    <row r="117" spans="2:3" ht="12">
      <c r="B117" s="5"/>
      <c r="C117" s="12"/>
    </row>
    <row r="118" spans="2:3" ht="12">
      <c r="B118" s="5"/>
      <c r="C118" s="12"/>
    </row>
    <row r="119" spans="2:3" ht="12">
      <c r="B119" s="5"/>
      <c r="C119" s="12"/>
    </row>
    <row r="120" spans="2:3" ht="12">
      <c r="B120" s="5"/>
      <c r="C120" s="12"/>
    </row>
    <row r="121" spans="2:3" ht="12">
      <c r="B121" s="5"/>
      <c r="C121" s="12"/>
    </row>
    <row r="122" spans="2:3" ht="12">
      <c r="B122" s="5"/>
      <c r="C122" s="12"/>
    </row>
    <row r="123" spans="2:3" ht="12">
      <c r="B123" s="5"/>
      <c r="C123" s="12"/>
    </row>
    <row r="124" spans="2:3" ht="12">
      <c r="B124" s="5"/>
      <c r="C124" s="12"/>
    </row>
    <row r="125" spans="2:3" ht="12">
      <c r="B125" s="5"/>
      <c r="C125" s="12"/>
    </row>
    <row r="126" spans="2:3" ht="12">
      <c r="B126" s="5"/>
      <c r="C126" s="12"/>
    </row>
    <row r="127" spans="2:3" ht="12">
      <c r="B127" s="5"/>
      <c r="C127" s="12"/>
    </row>
    <row r="128" spans="2:3" ht="12">
      <c r="B128" s="5"/>
      <c r="C128" s="12"/>
    </row>
    <row r="129" spans="2:3" ht="12">
      <c r="B129" s="5"/>
      <c r="C129" s="12"/>
    </row>
    <row r="130" spans="2:3" ht="12">
      <c r="B130" s="5"/>
      <c r="C130" s="12"/>
    </row>
    <row r="131" spans="2:3" ht="12">
      <c r="B131" s="5"/>
      <c r="C131" s="12"/>
    </row>
    <row r="132" spans="2:3" ht="12">
      <c r="B132" s="5"/>
      <c r="C132" s="12"/>
    </row>
    <row r="133" spans="2:3" ht="12">
      <c r="B133" s="5"/>
      <c r="C133" s="12"/>
    </row>
    <row r="134" spans="2:3" ht="12">
      <c r="B134" s="5"/>
      <c r="C134" s="12"/>
    </row>
    <row r="135" spans="2:3" ht="12">
      <c r="B135" s="5"/>
      <c r="C135" s="12"/>
    </row>
    <row r="136" spans="2:3" ht="12">
      <c r="B136" s="5"/>
      <c r="C136" s="12"/>
    </row>
    <row r="137" spans="2:3" ht="12">
      <c r="B137" s="5"/>
      <c r="C137" s="12"/>
    </row>
    <row r="138" spans="2:3" ht="12">
      <c r="B138" s="5"/>
      <c r="C138" s="12"/>
    </row>
    <row r="139" spans="2:3" ht="12">
      <c r="B139" s="5"/>
      <c r="C139" s="12"/>
    </row>
    <row r="140" spans="2:3" ht="12">
      <c r="B140" s="5"/>
      <c r="C140" s="12"/>
    </row>
    <row r="141" spans="2:3" ht="12">
      <c r="B141" s="5"/>
      <c r="C141" s="12"/>
    </row>
    <row r="142" spans="2:3" ht="12">
      <c r="B142" s="5"/>
      <c r="C142" s="12"/>
    </row>
    <row r="143" spans="2:3" ht="12">
      <c r="B143" s="5"/>
      <c r="C143" s="12"/>
    </row>
    <row r="144" spans="2:3" ht="12">
      <c r="B144" s="5"/>
      <c r="C144" s="12"/>
    </row>
    <row r="145" spans="2:3" ht="12">
      <c r="B145" s="5"/>
      <c r="C145" s="12"/>
    </row>
    <row r="146" spans="2:3" ht="12">
      <c r="B146" s="5"/>
      <c r="C146" s="12"/>
    </row>
    <row r="147" spans="2:3" ht="12">
      <c r="B147" s="5"/>
      <c r="C147" s="12"/>
    </row>
    <row r="148" spans="2:3" ht="12">
      <c r="B148" s="5"/>
      <c r="C148" s="12"/>
    </row>
    <row r="149" spans="2:3" ht="12">
      <c r="B149" s="5"/>
      <c r="C149" s="12"/>
    </row>
    <row r="150" spans="2:3" ht="12">
      <c r="B150" s="5"/>
      <c r="C150" s="12"/>
    </row>
    <row r="151" spans="2:3" ht="12">
      <c r="B151" s="5"/>
      <c r="C151" s="12"/>
    </row>
    <row r="152" spans="2:3" ht="12">
      <c r="B152" s="5"/>
      <c r="C152" s="12"/>
    </row>
    <row r="153" spans="2:3" ht="12">
      <c r="B153" s="5"/>
      <c r="C153" s="12"/>
    </row>
    <row r="154" spans="2:3" ht="12">
      <c r="B154" s="5"/>
      <c r="C154" s="12"/>
    </row>
    <row r="155" spans="2:3" ht="12">
      <c r="B155" s="5"/>
      <c r="C155" s="12"/>
    </row>
    <row r="156" spans="2:3" ht="12">
      <c r="B156" s="5"/>
      <c r="C156" s="12"/>
    </row>
    <row r="157" spans="2:3" ht="12">
      <c r="B157" s="5"/>
      <c r="C157" s="12"/>
    </row>
    <row r="158" spans="2:3" ht="12">
      <c r="B158" s="5"/>
      <c r="C158" s="12"/>
    </row>
    <row r="159" spans="2:3" ht="12">
      <c r="B159" s="5"/>
      <c r="C159" s="12"/>
    </row>
    <row r="160" spans="2:3" ht="12">
      <c r="B160" s="5"/>
      <c r="C160" s="12"/>
    </row>
    <row r="161" spans="2:3" ht="12">
      <c r="B161" s="5"/>
      <c r="C161" s="12"/>
    </row>
    <row r="162" spans="2:3" ht="12">
      <c r="B162" s="5"/>
      <c r="C162" s="12"/>
    </row>
    <row r="163" spans="2:3" ht="12">
      <c r="B163" s="5"/>
      <c r="C163" s="12"/>
    </row>
    <row r="164" spans="2:3" ht="12">
      <c r="B164" s="5"/>
      <c r="C164" s="12"/>
    </row>
    <row r="165" spans="2:3" ht="12">
      <c r="B165" s="5"/>
      <c r="C165" s="12"/>
    </row>
    <row r="166" spans="2:3" ht="12">
      <c r="B166" s="5"/>
      <c r="C166" s="12"/>
    </row>
    <row r="167" spans="2:3" ht="12">
      <c r="B167" s="5"/>
      <c r="C167" s="12"/>
    </row>
    <row r="168" spans="2:3" ht="12">
      <c r="B168" s="5"/>
      <c r="C168" s="12"/>
    </row>
    <row r="169" spans="2:3" ht="12">
      <c r="B169" s="5"/>
      <c r="C169" s="12"/>
    </row>
    <row r="170" spans="2:3" ht="12">
      <c r="B170" s="5"/>
      <c r="C170" s="12"/>
    </row>
    <row r="171" spans="2:3" ht="12">
      <c r="B171" s="5"/>
      <c r="C171" s="12"/>
    </row>
    <row r="172" spans="2:3" ht="12">
      <c r="B172" s="5"/>
      <c r="C172" s="12"/>
    </row>
    <row r="173" spans="2:3" ht="12">
      <c r="B173" s="5"/>
      <c r="C173" s="12"/>
    </row>
    <row r="174" spans="2:3" ht="12">
      <c r="B174" s="5"/>
      <c r="C174" s="12"/>
    </row>
    <row r="175" spans="2:3" ht="12">
      <c r="B175" s="5"/>
      <c r="C175" s="12"/>
    </row>
    <row r="176" spans="2:3" ht="12">
      <c r="B176" s="5"/>
      <c r="C176" s="12"/>
    </row>
    <row r="177" spans="2:3" ht="12">
      <c r="B177" s="5"/>
      <c r="C177" s="12"/>
    </row>
    <row r="178" spans="2:3" ht="12">
      <c r="B178" s="5"/>
      <c r="C178" s="12"/>
    </row>
    <row r="179" spans="2:3" ht="12">
      <c r="B179" s="5"/>
      <c r="C179" s="12"/>
    </row>
    <row r="180" spans="2:3" ht="12">
      <c r="B180" s="5"/>
      <c r="C180" s="12"/>
    </row>
    <row r="181" spans="2:3" ht="12">
      <c r="B181" s="5"/>
      <c r="C181" s="12"/>
    </row>
    <row r="182" spans="2:3" ht="12">
      <c r="B182" s="5"/>
      <c r="C182" s="12"/>
    </row>
    <row r="183" spans="2:3" ht="12">
      <c r="B183" s="5"/>
      <c r="C183" s="12"/>
    </row>
    <row r="184" spans="2:3" ht="12">
      <c r="B184" s="5"/>
      <c r="C184" s="12"/>
    </row>
    <row r="185" spans="2:3" ht="12">
      <c r="B185" s="5"/>
      <c r="C185" s="12"/>
    </row>
    <row r="186" spans="2:3" ht="12">
      <c r="B186" s="5"/>
      <c r="C186" s="12"/>
    </row>
    <row r="187" spans="2:3" ht="12">
      <c r="B187" s="5"/>
      <c r="C187" s="12"/>
    </row>
    <row r="188" spans="2:3" ht="12">
      <c r="B188" s="5"/>
      <c r="C188" s="12"/>
    </row>
    <row r="189" spans="2:3" ht="12">
      <c r="B189" s="5"/>
      <c r="C189" s="12"/>
    </row>
    <row r="190" spans="2:3" ht="12">
      <c r="B190" s="5"/>
      <c r="C190" s="12"/>
    </row>
    <row r="191" spans="2:3" ht="12">
      <c r="B191" s="5"/>
      <c r="C191" s="12"/>
    </row>
    <row r="192" spans="2:3" ht="12">
      <c r="B192" s="5"/>
      <c r="C192" s="12"/>
    </row>
    <row r="193" spans="2:3" ht="12">
      <c r="B193" s="5"/>
      <c r="C193" s="12"/>
    </row>
    <row r="194" spans="2:3" ht="12">
      <c r="B194" s="5"/>
      <c r="C194" s="12"/>
    </row>
    <row r="195" spans="2:3" ht="12">
      <c r="B195" s="5"/>
      <c r="C195" s="12"/>
    </row>
    <row r="196" spans="2:3" ht="12">
      <c r="B196" s="5"/>
      <c r="C196" s="12"/>
    </row>
    <row r="197" spans="2:3" ht="12">
      <c r="B197" s="5"/>
      <c r="C197" s="12"/>
    </row>
    <row r="198" spans="2:3" ht="12">
      <c r="B198" s="5"/>
      <c r="C198" s="12"/>
    </row>
    <row r="199" spans="2:3" ht="12">
      <c r="B199" s="5"/>
      <c r="C199" s="12"/>
    </row>
    <row r="200" spans="2:3" ht="12">
      <c r="B200" s="5"/>
      <c r="C200" s="12"/>
    </row>
    <row r="201" spans="2:3" ht="12">
      <c r="B201" s="5"/>
      <c r="C201" s="12"/>
    </row>
    <row r="202" spans="2:3" ht="12">
      <c r="B202" s="5"/>
      <c r="C202" s="12"/>
    </row>
    <row r="203" spans="2:3" ht="12">
      <c r="B203" s="5"/>
      <c r="C203" s="12"/>
    </row>
    <row r="204" spans="2:3" ht="12">
      <c r="B204" s="5"/>
      <c r="C204" s="12"/>
    </row>
    <row r="205" spans="2:3" ht="12">
      <c r="B205" s="5"/>
      <c r="C205" s="12"/>
    </row>
    <row r="206" spans="2:3" ht="12">
      <c r="B206" s="5"/>
      <c r="C206" s="12"/>
    </row>
    <row r="207" spans="2:3" ht="12">
      <c r="B207" s="5"/>
      <c r="C207" s="12"/>
    </row>
    <row r="208" spans="2:3" ht="12">
      <c r="B208" s="5"/>
      <c r="C208" s="12"/>
    </row>
    <row r="209" spans="2:3" ht="12">
      <c r="B209" s="5"/>
      <c r="C209" s="12"/>
    </row>
    <row r="210" spans="2:3" ht="12">
      <c r="B210" s="5"/>
      <c r="C210" s="12"/>
    </row>
    <row r="211" spans="2:3" ht="12">
      <c r="B211" s="5"/>
      <c r="C211" s="12"/>
    </row>
    <row r="212" spans="2:3" ht="12">
      <c r="B212" s="5"/>
      <c r="C212" s="12"/>
    </row>
    <row r="213" spans="2:3" ht="12">
      <c r="B213" s="5"/>
      <c r="C213" s="12"/>
    </row>
    <row r="214" spans="2:3" ht="12">
      <c r="B214" s="5"/>
      <c r="C214" s="12"/>
    </row>
    <row r="215" spans="2:3" ht="12">
      <c r="B215" s="5"/>
      <c r="C215" s="12"/>
    </row>
    <row r="216" spans="2:3" ht="12">
      <c r="B216" s="5"/>
      <c r="C216" s="12"/>
    </row>
    <row r="217" spans="2:3" ht="12">
      <c r="B217" s="5"/>
      <c r="C217" s="12"/>
    </row>
    <row r="218" spans="2:3" ht="12">
      <c r="B218" s="5"/>
      <c r="C218" s="12"/>
    </row>
    <row r="219" spans="2:3" ht="12">
      <c r="B219" s="5"/>
      <c r="C219" s="12"/>
    </row>
    <row r="220" spans="2:3" ht="12">
      <c r="B220" s="5"/>
      <c r="C220" s="12"/>
    </row>
    <row r="221" spans="2:3" ht="12">
      <c r="B221" s="5"/>
      <c r="C221" s="12"/>
    </row>
    <row r="222" spans="2:3" ht="12">
      <c r="B222" s="5"/>
      <c r="C222" s="12"/>
    </row>
    <row r="223" spans="2:3" ht="12">
      <c r="B223" s="5"/>
      <c r="C223" s="12"/>
    </row>
    <row r="224" spans="2:3" ht="12">
      <c r="B224" s="5"/>
      <c r="C224" s="12"/>
    </row>
    <row r="225" spans="2:3" ht="12">
      <c r="B225" s="5"/>
      <c r="C225" s="12"/>
    </row>
    <row r="226" spans="2:3" ht="12">
      <c r="B226" s="5"/>
      <c r="C226" s="12"/>
    </row>
    <row r="227" spans="2:3" ht="12">
      <c r="B227" s="5"/>
      <c r="C227" s="12"/>
    </row>
    <row r="228" spans="2:3" ht="12">
      <c r="B228" s="5"/>
      <c r="C228" s="12"/>
    </row>
    <row r="229" spans="2:3" ht="12">
      <c r="B229" s="5"/>
      <c r="C229" s="12"/>
    </row>
    <row r="230" spans="2:3" ht="12">
      <c r="B230" s="5"/>
      <c r="C230" s="12"/>
    </row>
    <row r="231" spans="2:3" ht="12">
      <c r="B231" s="5"/>
      <c r="C231" s="12"/>
    </row>
    <row r="232" spans="2:3" ht="12">
      <c r="B232" s="5"/>
      <c r="C232" s="12"/>
    </row>
    <row r="233" spans="2:3" ht="12">
      <c r="B233" s="5"/>
      <c r="C233" s="12"/>
    </row>
    <row r="234" spans="2:3" ht="12">
      <c r="B234" s="5"/>
      <c r="C234" s="12"/>
    </row>
    <row r="235" spans="2:3" ht="12">
      <c r="B235" s="5"/>
      <c r="C235" s="12"/>
    </row>
    <row r="236" spans="2:3" ht="12">
      <c r="B236" s="5"/>
      <c r="C236" s="12"/>
    </row>
    <row r="237" spans="2:3" ht="12">
      <c r="B237" s="5"/>
      <c r="C237" s="12"/>
    </row>
    <row r="238" spans="2:3" ht="12">
      <c r="B238" s="5"/>
      <c r="C238" s="12"/>
    </row>
    <row r="239" spans="2:3" ht="12">
      <c r="B239" s="5"/>
      <c r="C239" s="12"/>
    </row>
    <row r="240" spans="2:3" ht="12">
      <c r="B240" s="5"/>
      <c r="C240" s="12"/>
    </row>
    <row r="241" spans="2:3" ht="12">
      <c r="B241" s="5"/>
      <c r="C241" s="12"/>
    </row>
    <row r="242" spans="2:3" ht="12">
      <c r="B242" s="5"/>
      <c r="C242" s="12"/>
    </row>
    <row r="243" spans="2:3" ht="12">
      <c r="B243" s="5"/>
      <c r="C243" s="12"/>
    </row>
    <row r="244" spans="2:3" ht="12">
      <c r="B244" s="5"/>
      <c r="C244" s="12"/>
    </row>
    <row r="245" spans="2:3" ht="12">
      <c r="B245" s="5"/>
      <c r="C245" s="12"/>
    </row>
    <row r="246" spans="2:3" ht="12">
      <c r="B246" s="5"/>
      <c r="C246" s="12"/>
    </row>
    <row r="247" spans="2:3" ht="12">
      <c r="B247" s="5"/>
      <c r="C247" s="12"/>
    </row>
    <row r="248" spans="2:3" ht="12">
      <c r="B248" s="5"/>
      <c r="C248" s="12"/>
    </row>
    <row r="249" spans="2:3" ht="12">
      <c r="B249" s="5"/>
      <c r="C249" s="12"/>
    </row>
    <row r="250" spans="2:3" ht="12">
      <c r="B250" s="5"/>
      <c r="C250" s="12"/>
    </row>
    <row r="251" spans="2:3" ht="12">
      <c r="B251" s="5"/>
      <c r="C251" s="12"/>
    </row>
    <row r="252" spans="2:3" ht="12">
      <c r="B252" s="5"/>
      <c r="C252" s="12"/>
    </row>
    <row r="253" spans="2:3" ht="12">
      <c r="B253" s="5"/>
      <c r="C253" s="12"/>
    </row>
    <row r="254" spans="2:3" ht="12">
      <c r="B254" s="5"/>
      <c r="C254" s="12"/>
    </row>
    <row r="255" spans="2:3" ht="12">
      <c r="B255" s="5"/>
      <c r="C255" s="12"/>
    </row>
    <row r="256" spans="2:3" ht="12">
      <c r="B256" s="5"/>
      <c r="C256" s="12"/>
    </row>
    <row r="257" spans="2:3" ht="12">
      <c r="B257" s="5"/>
      <c r="C257" s="12"/>
    </row>
    <row r="258" spans="2:3" ht="12">
      <c r="B258" s="5"/>
      <c r="C258" s="12"/>
    </row>
    <row r="259" spans="2:3" ht="12">
      <c r="B259" s="5"/>
      <c r="C259" s="12"/>
    </row>
    <row r="260" spans="2:3" ht="12">
      <c r="B260" s="5"/>
      <c r="C260" s="12"/>
    </row>
    <row r="261" spans="2:3" ht="12">
      <c r="B261" s="5"/>
      <c r="C261" s="12"/>
    </row>
    <row r="262" spans="2:3" ht="12">
      <c r="B262" s="5"/>
      <c r="C262" s="12"/>
    </row>
    <row r="263" spans="2:3" ht="12">
      <c r="B263" s="5"/>
      <c r="C263" s="12"/>
    </row>
    <row r="264" spans="2:3" ht="12">
      <c r="B264" s="5"/>
      <c r="C264" s="12"/>
    </row>
    <row r="265" spans="2:3" ht="12">
      <c r="B265" s="5"/>
      <c r="C265" s="12"/>
    </row>
    <row r="266" spans="2:3" ht="12">
      <c r="B266" s="5"/>
      <c r="C266" s="12"/>
    </row>
    <row r="267" spans="2:3" ht="12">
      <c r="B267" s="5"/>
      <c r="C267" s="12"/>
    </row>
    <row r="268" spans="2:3" ht="12">
      <c r="B268" s="5"/>
      <c r="C268" s="12"/>
    </row>
    <row r="269" spans="2:3" ht="12">
      <c r="B269" s="5"/>
      <c r="C269" s="12"/>
    </row>
    <row r="270" spans="2:3" ht="12">
      <c r="B270" s="5"/>
      <c r="C270" s="12"/>
    </row>
    <row r="271" spans="2:3" ht="12">
      <c r="B271" s="5"/>
      <c r="C271" s="12"/>
    </row>
    <row r="272" spans="2:3" ht="12">
      <c r="B272" s="5"/>
      <c r="C272" s="12"/>
    </row>
    <row r="273" spans="2:3" ht="12">
      <c r="B273" s="5"/>
      <c r="C273" s="12"/>
    </row>
    <row r="274" spans="2:3" ht="12">
      <c r="B274" s="5"/>
      <c r="C274" s="12"/>
    </row>
    <row r="275" spans="2:3" ht="12">
      <c r="B275" s="5"/>
      <c r="C275" s="12"/>
    </row>
    <row r="276" spans="2:3" ht="12">
      <c r="B276" s="5"/>
      <c r="C276" s="12"/>
    </row>
    <row r="277" spans="2:3" ht="12">
      <c r="B277" s="5"/>
      <c r="C277" s="12"/>
    </row>
    <row r="278" spans="2:3" ht="12">
      <c r="B278" s="5"/>
      <c r="C278" s="12"/>
    </row>
    <row r="279" spans="2:3" ht="12">
      <c r="B279" s="5"/>
      <c r="C279" s="12"/>
    </row>
    <row r="280" spans="2:3" ht="12">
      <c r="B280" s="5"/>
      <c r="C280" s="12"/>
    </row>
    <row r="281" ht="12">
      <c r="C281" s="12"/>
    </row>
    <row r="282" ht="12">
      <c r="C282" s="12"/>
    </row>
    <row r="283" ht="12">
      <c r="C283" s="12"/>
    </row>
    <row r="284" ht="12">
      <c r="C284" s="12"/>
    </row>
    <row r="285" ht="12">
      <c r="C285" s="12"/>
    </row>
    <row r="286" ht="12">
      <c r="C286" s="12"/>
    </row>
    <row r="287" ht="12">
      <c r="C287" s="12"/>
    </row>
    <row r="288" ht="12">
      <c r="C288" s="12"/>
    </row>
    <row r="289" ht="12">
      <c r="C289" s="12"/>
    </row>
    <row r="290" ht="12">
      <c r="C290" s="12"/>
    </row>
    <row r="291" ht="12">
      <c r="C291" s="12"/>
    </row>
    <row r="292" ht="12">
      <c r="C292" s="12"/>
    </row>
    <row r="293" ht="12">
      <c r="C293" s="12"/>
    </row>
    <row r="294" ht="12">
      <c r="C294" s="12"/>
    </row>
    <row r="295" ht="12">
      <c r="C295" s="12"/>
    </row>
    <row r="296" ht="12">
      <c r="C296" s="12"/>
    </row>
    <row r="297" ht="12">
      <c r="C297" s="12"/>
    </row>
    <row r="298" ht="12">
      <c r="C298" s="12"/>
    </row>
    <row r="299" ht="12">
      <c r="C299" s="12"/>
    </row>
    <row r="300" ht="12">
      <c r="C300" s="12"/>
    </row>
    <row r="301" ht="12">
      <c r="C301" s="12"/>
    </row>
    <row r="302" ht="12">
      <c r="C302" s="12"/>
    </row>
    <row r="303" ht="12">
      <c r="C303" s="12"/>
    </row>
    <row r="304" ht="12">
      <c r="C304" s="12"/>
    </row>
    <row r="305" ht="12">
      <c r="C305" s="12"/>
    </row>
    <row r="306" ht="12">
      <c r="C306" s="12"/>
    </row>
    <row r="307" ht="12">
      <c r="C307" s="12"/>
    </row>
    <row r="308" ht="12">
      <c r="C308" s="12"/>
    </row>
    <row r="309" ht="12">
      <c r="C309" s="12"/>
    </row>
    <row r="310" ht="12">
      <c r="C310" s="12"/>
    </row>
    <row r="311" ht="12">
      <c r="C311" s="12"/>
    </row>
    <row r="312" ht="12">
      <c r="C312" s="12"/>
    </row>
    <row r="313" ht="12">
      <c r="C313" s="12"/>
    </row>
    <row r="314" ht="12">
      <c r="C314" s="12"/>
    </row>
    <row r="315" ht="12">
      <c r="C315" s="12"/>
    </row>
    <row r="316" ht="12">
      <c r="C316" s="12"/>
    </row>
    <row r="317" ht="12">
      <c r="C317" s="12"/>
    </row>
    <row r="318" ht="12">
      <c r="C318" s="12"/>
    </row>
    <row r="319" ht="12">
      <c r="C319" s="12"/>
    </row>
    <row r="320" ht="12">
      <c r="C320" s="12"/>
    </row>
    <row r="321" ht="12">
      <c r="C321" s="12"/>
    </row>
    <row r="322" ht="12">
      <c r="C322" s="12"/>
    </row>
    <row r="323" ht="12">
      <c r="C323" s="12"/>
    </row>
    <row r="324" ht="12">
      <c r="C324" s="12"/>
    </row>
    <row r="325" ht="12">
      <c r="C325" s="12"/>
    </row>
    <row r="326" ht="12">
      <c r="C326" s="12"/>
    </row>
    <row r="327" ht="12">
      <c r="C327" s="12"/>
    </row>
    <row r="328" ht="12">
      <c r="C328" s="12"/>
    </row>
    <row r="329" ht="12">
      <c r="C329" s="12"/>
    </row>
    <row r="330" ht="12">
      <c r="C330" s="12"/>
    </row>
    <row r="331" ht="12">
      <c r="C331" s="12"/>
    </row>
    <row r="332" ht="12">
      <c r="C332" s="12"/>
    </row>
    <row r="333" ht="12">
      <c r="C333" s="12"/>
    </row>
    <row r="334" ht="12">
      <c r="C334" s="12"/>
    </row>
    <row r="335" ht="12">
      <c r="C335" s="12"/>
    </row>
    <row r="336" ht="12">
      <c r="C336" s="12"/>
    </row>
    <row r="337" ht="12">
      <c r="C337" s="12"/>
    </row>
    <row r="338" ht="12">
      <c r="C338" s="12"/>
    </row>
    <row r="339" ht="12">
      <c r="C339" s="12"/>
    </row>
    <row r="340" ht="12">
      <c r="C340" s="12"/>
    </row>
    <row r="341" ht="12">
      <c r="C341" s="12"/>
    </row>
    <row r="342" ht="12">
      <c r="C342" s="12"/>
    </row>
    <row r="343" ht="12">
      <c r="C343" s="12"/>
    </row>
    <row r="344" ht="12">
      <c r="C344" s="12"/>
    </row>
    <row r="345" ht="12">
      <c r="C345" s="12"/>
    </row>
    <row r="346" ht="12">
      <c r="C346" s="12"/>
    </row>
    <row r="347" ht="12">
      <c r="C347" s="12"/>
    </row>
    <row r="348" ht="12">
      <c r="C348" s="12"/>
    </row>
    <row r="349" ht="12">
      <c r="C349" s="12"/>
    </row>
    <row r="350" ht="12">
      <c r="C350" s="12"/>
    </row>
    <row r="351" ht="12">
      <c r="C351" s="12"/>
    </row>
    <row r="352" ht="12">
      <c r="C352" s="12"/>
    </row>
    <row r="353" ht="12">
      <c r="C353" s="12"/>
    </row>
    <row r="354" ht="12">
      <c r="C354" s="12"/>
    </row>
    <row r="355" ht="12">
      <c r="C355" s="12"/>
    </row>
    <row r="356" ht="12">
      <c r="C356" s="12"/>
    </row>
    <row r="357" ht="12">
      <c r="C357" s="12"/>
    </row>
    <row r="358" ht="12">
      <c r="C358" s="12"/>
    </row>
    <row r="359" ht="12">
      <c r="C359" s="12"/>
    </row>
    <row r="360" ht="12">
      <c r="C360" s="12"/>
    </row>
    <row r="361" ht="12">
      <c r="C361" s="12"/>
    </row>
    <row r="362" ht="12">
      <c r="C362" s="12"/>
    </row>
    <row r="363" ht="12">
      <c r="C363" s="12"/>
    </row>
    <row r="364" ht="12">
      <c r="C364" s="12"/>
    </row>
    <row r="365" ht="12">
      <c r="C365" s="12"/>
    </row>
    <row r="366" ht="12">
      <c r="C366" s="12"/>
    </row>
    <row r="367" ht="12">
      <c r="C367" s="12"/>
    </row>
    <row r="368" ht="12">
      <c r="C368" s="12"/>
    </row>
    <row r="369" ht="12">
      <c r="C369" s="12"/>
    </row>
    <row r="370" ht="12">
      <c r="C370" s="12"/>
    </row>
    <row r="371" ht="12">
      <c r="C371" s="12"/>
    </row>
    <row r="372" ht="12">
      <c r="C372" s="12"/>
    </row>
    <row r="373" ht="12">
      <c r="C373" s="12"/>
    </row>
    <row r="374" ht="12">
      <c r="C374" s="12"/>
    </row>
    <row r="375" ht="12">
      <c r="C375" s="12"/>
    </row>
    <row r="376" ht="12">
      <c r="C376" s="12"/>
    </row>
    <row r="377" ht="12">
      <c r="C377" s="12"/>
    </row>
    <row r="378" ht="12">
      <c r="C378" s="12"/>
    </row>
    <row r="379" ht="12">
      <c r="C379" s="12"/>
    </row>
    <row r="380" ht="12">
      <c r="C380" s="12"/>
    </row>
    <row r="381" ht="12">
      <c r="C381" s="12"/>
    </row>
    <row r="382" ht="12">
      <c r="C382" s="12"/>
    </row>
    <row r="383" ht="12">
      <c r="C383" s="12"/>
    </row>
    <row r="384" ht="12">
      <c r="C384" s="12"/>
    </row>
    <row r="385" ht="12">
      <c r="C385" s="12"/>
    </row>
    <row r="386" ht="12">
      <c r="C386" s="12"/>
    </row>
    <row r="387" ht="12">
      <c r="C387" s="12"/>
    </row>
    <row r="388" ht="12">
      <c r="C388" s="12"/>
    </row>
    <row r="389" ht="12">
      <c r="C389" s="12"/>
    </row>
    <row r="390" ht="12">
      <c r="C390" s="12"/>
    </row>
    <row r="391" ht="12">
      <c r="C391" s="12"/>
    </row>
    <row r="392" ht="12">
      <c r="C392" s="13"/>
    </row>
    <row r="393" ht="12">
      <c r="C393" s="13"/>
    </row>
    <row r="394" ht="12">
      <c r="C394" s="13"/>
    </row>
    <row r="395" ht="12">
      <c r="C395" s="13"/>
    </row>
    <row r="396" ht="12">
      <c r="C396" s="13"/>
    </row>
    <row r="397" ht="12">
      <c r="C397" s="13"/>
    </row>
    <row r="398" ht="12">
      <c r="C398" s="13"/>
    </row>
    <row r="399" ht="12">
      <c r="C399" s="13"/>
    </row>
    <row r="400" ht="12">
      <c r="C400" s="13"/>
    </row>
    <row r="401" ht="12">
      <c r="C401" s="13"/>
    </row>
    <row r="402" ht="12">
      <c r="C402" s="13"/>
    </row>
    <row r="403" ht="12">
      <c r="C403" s="13"/>
    </row>
    <row r="404" ht="12">
      <c r="C404" s="13"/>
    </row>
    <row r="405" ht="12">
      <c r="C405" s="13"/>
    </row>
    <row r="406" ht="12">
      <c r="C406" s="13"/>
    </row>
    <row r="407" ht="12">
      <c r="C407" s="13"/>
    </row>
    <row r="408" ht="12">
      <c r="C408" s="13"/>
    </row>
    <row r="409" ht="12">
      <c r="C409" s="13"/>
    </row>
    <row r="410" ht="12">
      <c r="C410" s="6"/>
    </row>
    <row r="411" ht="12">
      <c r="C411" s="6"/>
    </row>
    <row r="412" ht="12">
      <c r="C412" s="6"/>
    </row>
    <row r="413" ht="12">
      <c r="C413" s="6"/>
    </row>
    <row r="414" ht="12">
      <c r="C414" s="6"/>
    </row>
    <row r="415" ht="12">
      <c r="C415" s="6"/>
    </row>
    <row r="416" ht="12">
      <c r="C416" s="6"/>
    </row>
    <row r="417" ht="12">
      <c r="C417" s="6"/>
    </row>
    <row r="418" ht="12">
      <c r="C418" s="6"/>
    </row>
    <row r="419" ht="12">
      <c r="C419" s="6"/>
    </row>
    <row r="420" ht="12">
      <c r="C420" s="6"/>
    </row>
    <row r="421" ht="12">
      <c r="C421" s="6"/>
    </row>
    <row r="422" ht="12">
      <c r="C422" s="6"/>
    </row>
    <row r="423" ht="12">
      <c r="C423" s="6"/>
    </row>
    <row r="424" ht="12">
      <c r="C424" s="6"/>
    </row>
    <row r="425" ht="12">
      <c r="C425" s="6"/>
    </row>
    <row r="426" ht="12">
      <c r="C426" s="6"/>
    </row>
    <row r="427" ht="12">
      <c r="C427" s="6"/>
    </row>
    <row r="428" ht="12">
      <c r="C428" s="6"/>
    </row>
    <row r="429" ht="12">
      <c r="C429" s="6"/>
    </row>
    <row r="430" ht="12">
      <c r="C430" s="6"/>
    </row>
    <row r="431" ht="12">
      <c r="C431" s="6"/>
    </row>
    <row r="432" ht="12">
      <c r="C432" s="6"/>
    </row>
    <row r="433" ht="12">
      <c r="C433" s="6"/>
    </row>
    <row r="434" ht="12">
      <c r="C434" s="6"/>
    </row>
    <row r="435" ht="12">
      <c r="C435" s="6"/>
    </row>
    <row r="436" ht="12">
      <c r="C436" s="6"/>
    </row>
    <row r="437" ht="12">
      <c r="C437" s="6"/>
    </row>
    <row r="438" ht="12">
      <c r="C438" s="6"/>
    </row>
    <row r="439" ht="12">
      <c r="C439" s="6"/>
    </row>
    <row r="440" ht="12">
      <c r="C440" s="6"/>
    </row>
    <row r="441" ht="12">
      <c r="C441" s="6"/>
    </row>
    <row r="442" ht="12">
      <c r="C442" s="6"/>
    </row>
    <row r="443" ht="12">
      <c r="C443" s="6"/>
    </row>
    <row r="444" ht="12">
      <c r="C444" s="6"/>
    </row>
    <row r="445" ht="12">
      <c r="C445" s="6"/>
    </row>
    <row r="446" ht="12">
      <c r="C446" s="6"/>
    </row>
    <row r="447" ht="12">
      <c r="C447" s="6"/>
    </row>
    <row r="448" ht="12">
      <c r="C448" s="6"/>
    </row>
    <row r="449" ht="12">
      <c r="C449" s="6"/>
    </row>
    <row r="450" ht="12">
      <c r="C450" s="6"/>
    </row>
    <row r="451" ht="12">
      <c r="C451" s="6"/>
    </row>
    <row r="452" ht="12">
      <c r="C452" s="6"/>
    </row>
    <row r="453" ht="12">
      <c r="C453" s="6"/>
    </row>
    <row r="454" ht="12">
      <c r="C454" s="6"/>
    </row>
    <row r="455" ht="12">
      <c r="C455" s="6"/>
    </row>
    <row r="456" ht="12">
      <c r="C456" s="6"/>
    </row>
    <row r="457" ht="12">
      <c r="C457" s="6"/>
    </row>
    <row r="458" ht="12">
      <c r="C458" s="6"/>
    </row>
    <row r="459" ht="12">
      <c r="C459" s="6"/>
    </row>
    <row r="460" ht="12">
      <c r="C460" s="6"/>
    </row>
    <row r="461" ht="12">
      <c r="C461" s="6"/>
    </row>
    <row r="462" ht="12">
      <c r="C462" s="6"/>
    </row>
    <row r="463" ht="12">
      <c r="C463" s="6"/>
    </row>
    <row r="464" ht="12">
      <c r="C464" s="6"/>
    </row>
    <row r="465" ht="12">
      <c r="C465" s="6"/>
    </row>
    <row r="466" ht="12">
      <c r="C466" s="6"/>
    </row>
    <row r="467" ht="12">
      <c r="C467" s="6"/>
    </row>
    <row r="468" ht="12">
      <c r="C468" s="6"/>
    </row>
    <row r="469" ht="12">
      <c r="C469" s="6"/>
    </row>
    <row r="470" ht="12">
      <c r="C470" s="6"/>
    </row>
    <row r="471" ht="12">
      <c r="C471" s="6"/>
    </row>
    <row r="472" ht="12">
      <c r="C472" s="6"/>
    </row>
    <row r="473" ht="12">
      <c r="C473" s="6"/>
    </row>
    <row r="474" ht="12">
      <c r="C474" s="6"/>
    </row>
    <row r="475" ht="12">
      <c r="C475" s="6"/>
    </row>
    <row r="476" ht="12">
      <c r="C476" s="6"/>
    </row>
    <row r="477" ht="12">
      <c r="C477" s="6"/>
    </row>
    <row r="478" ht="12">
      <c r="C478" s="6"/>
    </row>
    <row r="479" ht="12">
      <c r="C479" s="6"/>
    </row>
    <row r="480" ht="12">
      <c r="C480" s="6"/>
    </row>
    <row r="481" ht="12">
      <c r="C481" s="6"/>
    </row>
    <row r="482" ht="12">
      <c r="C482" s="6"/>
    </row>
    <row r="483" ht="12">
      <c r="C483" s="6"/>
    </row>
    <row r="484" ht="12">
      <c r="C484" s="6"/>
    </row>
    <row r="485" ht="12">
      <c r="C485" s="6"/>
    </row>
    <row r="486" ht="12">
      <c r="C486" s="6"/>
    </row>
    <row r="487" ht="12">
      <c r="C487" s="6"/>
    </row>
    <row r="488" ht="12">
      <c r="C488" s="6"/>
    </row>
    <row r="489" ht="12">
      <c r="C489" s="6"/>
    </row>
    <row r="490" ht="12">
      <c r="C490" s="6"/>
    </row>
    <row r="491" ht="12">
      <c r="C491" s="6"/>
    </row>
    <row r="492" ht="12">
      <c r="C492" s="6"/>
    </row>
    <row r="493" ht="12">
      <c r="C493" s="6"/>
    </row>
    <row r="494" ht="12">
      <c r="C494" s="6"/>
    </row>
    <row r="495" ht="12">
      <c r="C495" s="6"/>
    </row>
    <row r="496" ht="12">
      <c r="C496" s="6"/>
    </row>
    <row r="497" ht="12">
      <c r="C497" s="6"/>
    </row>
    <row r="498" ht="12">
      <c r="C498" s="6"/>
    </row>
    <row r="499" ht="12">
      <c r="C499" s="6"/>
    </row>
    <row r="500" ht="12">
      <c r="C500" s="6"/>
    </row>
    <row r="501" ht="12">
      <c r="C501" s="6"/>
    </row>
    <row r="502" ht="12">
      <c r="C502" s="6"/>
    </row>
    <row r="503" ht="12">
      <c r="C503" s="6"/>
    </row>
    <row r="504" ht="12">
      <c r="C504" s="6"/>
    </row>
    <row r="505" ht="12">
      <c r="C505" s="6"/>
    </row>
    <row r="506" ht="12">
      <c r="C506" s="6"/>
    </row>
    <row r="507" ht="12">
      <c r="C507" s="6"/>
    </row>
    <row r="508" ht="12">
      <c r="C508" s="6"/>
    </row>
    <row r="509" ht="12">
      <c r="C509" s="6"/>
    </row>
    <row r="510" ht="12">
      <c r="C510" s="6"/>
    </row>
    <row r="511" ht="12">
      <c r="C511" s="6"/>
    </row>
    <row r="512" ht="12">
      <c r="C512" s="6"/>
    </row>
    <row r="513" ht="12">
      <c r="C513" s="6"/>
    </row>
    <row r="514" ht="12">
      <c r="C514" s="6"/>
    </row>
    <row r="515" ht="12">
      <c r="C515" s="6"/>
    </row>
    <row r="516" ht="12">
      <c r="C516" s="6"/>
    </row>
    <row r="517" ht="12">
      <c r="C517" s="6"/>
    </row>
    <row r="518" ht="12">
      <c r="C518" s="6"/>
    </row>
    <row r="519" ht="12">
      <c r="C519" s="6"/>
    </row>
    <row r="520" ht="12">
      <c r="C520" s="6"/>
    </row>
    <row r="521" ht="12">
      <c r="C521" s="6"/>
    </row>
    <row r="522" ht="12">
      <c r="C522" s="6"/>
    </row>
    <row r="523" ht="12">
      <c r="C523" s="6"/>
    </row>
    <row r="524" ht="12">
      <c r="C524" s="6"/>
    </row>
    <row r="525" ht="12">
      <c r="C525" s="6"/>
    </row>
    <row r="526" ht="12">
      <c r="C526" s="6"/>
    </row>
    <row r="527" ht="12">
      <c r="C527" s="6"/>
    </row>
    <row r="528" ht="12">
      <c r="C528" s="6"/>
    </row>
    <row r="529" ht="12">
      <c r="C529" s="6"/>
    </row>
    <row r="530" ht="12">
      <c r="C530" s="6"/>
    </row>
    <row r="531" ht="12">
      <c r="C531" s="6"/>
    </row>
    <row r="532" ht="12">
      <c r="C532" s="6"/>
    </row>
    <row r="533" ht="12">
      <c r="C533" s="6"/>
    </row>
    <row r="534" ht="12">
      <c r="C534" s="6"/>
    </row>
    <row r="535" ht="12">
      <c r="C535" s="6"/>
    </row>
    <row r="536" ht="12">
      <c r="C536" s="6"/>
    </row>
    <row r="537" ht="12">
      <c r="C537" s="6"/>
    </row>
    <row r="538" ht="12">
      <c r="C538" s="6"/>
    </row>
    <row r="539" ht="12">
      <c r="C539" s="6"/>
    </row>
    <row r="540" ht="12">
      <c r="C540" s="6"/>
    </row>
    <row r="541" ht="12">
      <c r="C541" s="6"/>
    </row>
    <row r="542" ht="12">
      <c r="C542" s="6"/>
    </row>
    <row r="543" ht="12">
      <c r="C543" s="6"/>
    </row>
    <row r="544" ht="12">
      <c r="C544" s="6"/>
    </row>
    <row r="545" ht="12">
      <c r="C545" s="6"/>
    </row>
    <row r="546" ht="12">
      <c r="C546" s="6"/>
    </row>
    <row r="547" ht="12">
      <c r="C547" s="6"/>
    </row>
    <row r="548" ht="12">
      <c r="C548" s="6"/>
    </row>
    <row r="549" ht="12">
      <c r="C549" s="6"/>
    </row>
    <row r="550" ht="12">
      <c r="C550" s="6"/>
    </row>
    <row r="551" ht="12">
      <c r="C551" s="6"/>
    </row>
    <row r="552" ht="12">
      <c r="C552" s="6"/>
    </row>
    <row r="553" ht="12">
      <c r="C553" s="6"/>
    </row>
    <row r="554" ht="12">
      <c r="C554" s="6"/>
    </row>
    <row r="555" ht="12">
      <c r="C555" s="6"/>
    </row>
    <row r="556" ht="12">
      <c r="C556" s="6"/>
    </row>
    <row r="557" ht="12">
      <c r="C557" s="6"/>
    </row>
    <row r="558" ht="12">
      <c r="C558" s="6"/>
    </row>
    <row r="559" ht="12">
      <c r="C559" s="6"/>
    </row>
    <row r="560" ht="12">
      <c r="C560" s="6"/>
    </row>
    <row r="561" ht="12">
      <c r="C561" s="6"/>
    </row>
    <row r="562" ht="12">
      <c r="C562" s="6"/>
    </row>
    <row r="563" ht="12">
      <c r="C563" s="6"/>
    </row>
    <row r="564" ht="12">
      <c r="C564" s="6"/>
    </row>
    <row r="565" ht="12">
      <c r="C565" s="6"/>
    </row>
    <row r="566" ht="12">
      <c r="C566" s="6"/>
    </row>
    <row r="567" ht="12">
      <c r="C567" s="6"/>
    </row>
    <row r="568" ht="12">
      <c r="C568" s="6"/>
    </row>
    <row r="569" ht="12">
      <c r="C569" s="6"/>
    </row>
    <row r="570" ht="12">
      <c r="C570" s="6"/>
    </row>
    <row r="571" ht="12">
      <c r="C571" s="6"/>
    </row>
    <row r="572" ht="12">
      <c r="C572" s="6"/>
    </row>
    <row r="573" ht="12">
      <c r="C573" s="6"/>
    </row>
    <row r="574" ht="12">
      <c r="C574" s="6"/>
    </row>
    <row r="575" ht="12">
      <c r="C575" s="6"/>
    </row>
    <row r="576" ht="12">
      <c r="C576" s="6"/>
    </row>
    <row r="577" ht="12">
      <c r="C577" s="6"/>
    </row>
    <row r="578" ht="12">
      <c r="C578" s="6"/>
    </row>
    <row r="579" ht="12">
      <c r="C579" s="6"/>
    </row>
    <row r="580" ht="12">
      <c r="C580" s="6"/>
    </row>
    <row r="581" ht="12">
      <c r="C581" s="6"/>
    </row>
    <row r="582" ht="12">
      <c r="C582" s="6"/>
    </row>
    <row r="583" ht="12">
      <c r="C583" s="6"/>
    </row>
    <row r="584" ht="12">
      <c r="C584" s="6"/>
    </row>
    <row r="585" ht="12">
      <c r="C585" s="6"/>
    </row>
    <row r="586" ht="12">
      <c r="C586" s="6"/>
    </row>
    <row r="587" ht="12">
      <c r="C587" s="6"/>
    </row>
    <row r="588" ht="12">
      <c r="C588" s="6"/>
    </row>
    <row r="589" ht="12">
      <c r="C589" s="6"/>
    </row>
    <row r="590" ht="12">
      <c r="C590" s="6"/>
    </row>
    <row r="591" ht="12">
      <c r="C591" s="6"/>
    </row>
    <row r="592" ht="12">
      <c r="C592" s="6"/>
    </row>
    <row r="593" ht="12">
      <c r="C593" s="6"/>
    </row>
    <row r="594" ht="12">
      <c r="C594" s="6"/>
    </row>
    <row r="595" ht="12">
      <c r="C595" s="6"/>
    </row>
    <row r="596" ht="12">
      <c r="C596" s="6"/>
    </row>
    <row r="597" ht="12">
      <c r="C597" s="6"/>
    </row>
    <row r="598" ht="12">
      <c r="C598" s="6"/>
    </row>
    <row r="599" ht="12">
      <c r="C599" s="6"/>
    </row>
    <row r="600" ht="12">
      <c r="C600" s="6"/>
    </row>
    <row r="601" ht="12">
      <c r="C601" s="6"/>
    </row>
    <row r="602" ht="12">
      <c r="C602" s="6"/>
    </row>
    <row r="603" ht="12">
      <c r="C603" s="6"/>
    </row>
    <row r="604" ht="12">
      <c r="C604" s="6"/>
    </row>
    <row r="605" ht="12">
      <c r="C605" s="6"/>
    </row>
    <row r="606" ht="12">
      <c r="C606" s="6"/>
    </row>
    <row r="607" ht="12">
      <c r="C607" s="6"/>
    </row>
    <row r="608" ht="12">
      <c r="C608" s="6"/>
    </row>
    <row r="609" ht="12">
      <c r="C609" s="6"/>
    </row>
    <row r="610" ht="12">
      <c r="C610" s="6"/>
    </row>
    <row r="611" ht="12">
      <c r="C611" s="6"/>
    </row>
    <row r="612" ht="12">
      <c r="C612" s="6"/>
    </row>
    <row r="613" ht="12">
      <c r="C613" s="6"/>
    </row>
    <row r="614" ht="12">
      <c r="C614" s="6"/>
    </row>
    <row r="615" ht="12">
      <c r="C615" s="6"/>
    </row>
    <row r="616" ht="12">
      <c r="C616" s="6"/>
    </row>
    <row r="617" ht="12">
      <c r="C617" s="6"/>
    </row>
    <row r="618" ht="12">
      <c r="C618" s="6"/>
    </row>
    <row r="619" ht="12">
      <c r="C619" s="6"/>
    </row>
    <row r="620" ht="12">
      <c r="C620" s="6"/>
    </row>
    <row r="621" ht="12">
      <c r="C621" s="6"/>
    </row>
    <row r="622" ht="12">
      <c r="C622" s="6"/>
    </row>
    <row r="623" ht="12">
      <c r="C623" s="6"/>
    </row>
    <row r="624" ht="12">
      <c r="C624" s="6"/>
    </row>
    <row r="625" ht="12">
      <c r="C625" s="6"/>
    </row>
    <row r="626" ht="12">
      <c r="C626" s="6"/>
    </row>
    <row r="627" ht="12">
      <c r="C627" s="6"/>
    </row>
    <row r="628" ht="12">
      <c r="C628" s="6"/>
    </row>
    <row r="629" ht="12">
      <c r="C629" s="6"/>
    </row>
    <row r="630" ht="12">
      <c r="C630" s="6"/>
    </row>
    <row r="631" ht="12">
      <c r="C631" s="6"/>
    </row>
    <row r="632" ht="12">
      <c r="C632" s="6"/>
    </row>
    <row r="633" ht="12">
      <c r="C633" s="6"/>
    </row>
    <row r="634" ht="12">
      <c r="C634" s="6"/>
    </row>
    <row r="635" ht="12">
      <c r="C635" s="6"/>
    </row>
    <row r="636" ht="12">
      <c r="C636" s="6"/>
    </row>
    <row r="637" ht="12">
      <c r="C637" s="6"/>
    </row>
    <row r="638" ht="12">
      <c r="C638" s="6"/>
    </row>
    <row r="639" ht="12">
      <c r="C639" s="6"/>
    </row>
    <row r="640" ht="12">
      <c r="C640" s="6"/>
    </row>
    <row r="641" ht="12">
      <c r="C641" s="6"/>
    </row>
    <row r="642" ht="12">
      <c r="C642" s="6"/>
    </row>
    <row r="643" ht="12">
      <c r="C643" s="6"/>
    </row>
    <row r="644" ht="12">
      <c r="C644" s="6"/>
    </row>
    <row r="645" ht="12">
      <c r="C645" s="6"/>
    </row>
    <row r="646" ht="12">
      <c r="C646" s="6"/>
    </row>
    <row r="647" ht="12">
      <c r="C647" s="6"/>
    </row>
    <row r="648" ht="12">
      <c r="C648" s="6"/>
    </row>
    <row r="649" ht="12">
      <c r="C649" s="6"/>
    </row>
    <row r="650" ht="12">
      <c r="C650" s="6"/>
    </row>
    <row r="651" ht="12">
      <c r="C651" s="6"/>
    </row>
    <row r="652" ht="12">
      <c r="C652" s="6"/>
    </row>
    <row r="653" ht="12">
      <c r="C653" s="6"/>
    </row>
    <row r="654" ht="12">
      <c r="C654" s="6"/>
    </row>
    <row r="655" ht="12">
      <c r="C655" s="6"/>
    </row>
    <row r="656" ht="12">
      <c r="C656" s="6"/>
    </row>
    <row r="657" ht="12">
      <c r="C657" s="6"/>
    </row>
    <row r="658" ht="12">
      <c r="C658" s="6"/>
    </row>
    <row r="659" ht="12">
      <c r="C659" s="6"/>
    </row>
    <row r="660" ht="12">
      <c r="C660" s="6"/>
    </row>
    <row r="661" ht="12">
      <c r="C661" s="6"/>
    </row>
    <row r="662" ht="12">
      <c r="C662" s="6"/>
    </row>
    <row r="663" ht="12">
      <c r="C663" s="6"/>
    </row>
    <row r="664" ht="12">
      <c r="C664" s="6"/>
    </row>
    <row r="665" ht="12">
      <c r="C665" s="6"/>
    </row>
    <row r="666" ht="12">
      <c r="C666" s="6"/>
    </row>
    <row r="667" ht="12">
      <c r="C667" s="6"/>
    </row>
    <row r="668" ht="12">
      <c r="C668" s="6"/>
    </row>
    <row r="669" ht="12">
      <c r="C669" s="6"/>
    </row>
    <row r="670" ht="12">
      <c r="C670" s="6"/>
    </row>
    <row r="671" ht="12">
      <c r="C671" s="6"/>
    </row>
    <row r="672" ht="12">
      <c r="C672" s="6"/>
    </row>
    <row r="673" ht="12">
      <c r="C673" s="6"/>
    </row>
    <row r="674" ht="12">
      <c r="C674" s="6"/>
    </row>
    <row r="675" ht="12">
      <c r="C675" s="6"/>
    </row>
    <row r="676" ht="12">
      <c r="C676" s="6"/>
    </row>
    <row r="677" ht="12">
      <c r="C677" s="6"/>
    </row>
    <row r="678" ht="12">
      <c r="C678" s="6"/>
    </row>
    <row r="679" ht="12">
      <c r="C679" s="6"/>
    </row>
    <row r="680" ht="12">
      <c r="C680" s="6"/>
    </row>
    <row r="681" ht="12">
      <c r="C681" s="6"/>
    </row>
    <row r="682" ht="12">
      <c r="C682" s="6"/>
    </row>
    <row r="683" ht="12">
      <c r="C683" s="6"/>
    </row>
    <row r="684" ht="12">
      <c r="C684" s="6"/>
    </row>
    <row r="685" ht="12">
      <c r="C685" s="6"/>
    </row>
    <row r="686" ht="12">
      <c r="C686" s="6"/>
    </row>
    <row r="687" ht="12">
      <c r="C687" s="6"/>
    </row>
    <row r="688" ht="12">
      <c r="C688" s="6"/>
    </row>
    <row r="689" ht="12">
      <c r="C689" s="6"/>
    </row>
    <row r="690" ht="12">
      <c r="C690" s="6"/>
    </row>
    <row r="691" ht="12">
      <c r="C691" s="6"/>
    </row>
    <row r="692" ht="12">
      <c r="C692" s="6"/>
    </row>
    <row r="693" ht="12">
      <c r="C693" s="6"/>
    </row>
    <row r="694" ht="12">
      <c r="C694" s="6"/>
    </row>
    <row r="695" ht="12">
      <c r="C695" s="6"/>
    </row>
    <row r="696" ht="12">
      <c r="C696" s="6"/>
    </row>
    <row r="697" ht="12">
      <c r="C697" s="6"/>
    </row>
    <row r="698" ht="12">
      <c r="C698" s="6"/>
    </row>
    <row r="699" ht="12">
      <c r="C699" s="6"/>
    </row>
    <row r="700" ht="12">
      <c r="C700" s="6"/>
    </row>
    <row r="701" ht="12">
      <c r="C701" s="6"/>
    </row>
    <row r="702" ht="12">
      <c r="C702" s="6"/>
    </row>
    <row r="703" ht="12">
      <c r="C703" s="6"/>
    </row>
    <row r="704" ht="12">
      <c r="C704" s="6"/>
    </row>
    <row r="705" ht="12">
      <c r="C705" s="6"/>
    </row>
    <row r="706" ht="12">
      <c r="C706" s="6"/>
    </row>
    <row r="707" ht="12">
      <c r="C707" s="6"/>
    </row>
    <row r="708" ht="12">
      <c r="C708" s="6"/>
    </row>
    <row r="709" ht="12">
      <c r="C709" s="6"/>
    </row>
    <row r="710" ht="12">
      <c r="C710" s="6"/>
    </row>
    <row r="711" ht="12">
      <c r="C711" s="6"/>
    </row>
    <row r="712" ht="12">
      <c r="C712" s="6"/>
    </row>
    <row r="713" ht="12">
      <c r="C713" s="6"/>
    </row>
    <row r="714" ht="12">
      <c r="C714" s="6"/>
    </row>
    <row r="715" ht="12">
      <c r="C715" s="6"/>
    </row>
    <row r="716" ht="12">
      <c r="C716" s="6"/>
    </row>
    <row r="717" ht="12">
      <c r="C717" s="6"/>
    </row>
    <row r="718" ht="12">
      <c r="C718" s="6"/>
    </row>
    <row r="719" ht="12">
      <c r="C719" s="6"/>
    </row>
    <row r="720" ht="12">
      <c r="C720" s="6"/>
    </row>
    <row r="721" ht="12">
      <c r="C721" s="6"/>
    </row>
    <row r="722" ht="12">
      <c r="C722" s="6"/>
    </row>
    <row r="723" ht="12">
      <c r="C723" s="6"/>
    </row>
    <row r="724" ht="12">
      <c r="C724" s="6"/>
    </row>
    <row r="725" ht="12">
      <c r="C725" s="6"/>
    </row>
    <row r="726" ht="12">
      <c r="C726" s="6"/>
    </row>
    <row r="727" ht="12">
      <c r="C727" s="6"/>
    </row>
    <row r="728" ht="12">
      <c r="C728" s="6"/>
    </row>
    <row r="729" ht="12">
      <c r="C729" s="6"/>
    </row>
    <row r="730" ht="12">
      <c r="C730" s="6"/>
    </row>
    <row r="731" ht="12">
      <c r="C731" s="6"/>
    </row>
    <row r="732" ht="12">
      <c r="C732" s="6"/>
    </row>
    <row r="733" ht="12">
      <c r="C733" s="6"/>
    </row>
    <row r="734" ht="12">
      <c r="C734" s="6"/>
    </row>
    <row r="735" ht="12">
      <c r="C735" s="6"/>
    </row>
    <row r="736" ht="12">
      <c r="C736" s="6"/>
    </row>
    <row r="737" ht="12">
      <c r="C737" s="6"/>
    </row>
    <row r="738" ht="12">
      <c r="C738" s="6"/>
    </row>
    <row r="739" ht="12">
      <c r="C739" s="6"/>
    </row>
    <row r="740" ht="12">
      <c r="C740" s="6"/>
    </row>
    <row r="741" ht="12">
      <c r="C741" s="6"/>
    </row>
    <row r="742" ht="12">
      <c r="C742" s="6"/>
    </row>
    <row r="743" ht="12">
      <c r="C743" s="6"/>
    </row>
    <row r="744" ht="12">
      <c r="C744" s="6"/>
    </row>
    <row r="745" ht="12">
      <c r="C745" s="6"/>
    </row>
    <row r="746" ht="12">
      <c r="C746" s="6"/>
    </row>
    <row r="747" ht="12">
      <c r="C747" s="6"/>
    </row>
    <row r="748" ht="12">
      <c r="C748" s="6"/>
    </row>
    <row r="749" ht="12">
      <c r="C749" s="6"/>
    </row>
    <row r="750" ht="12">
      <c r="C750" s="6"/>
    </row>
    <row r="751" ht="12">
      <c r="C751" s="6"/>
    </row>
    <row r="752" ht="12">
      <c r="C752" s="6"/>
    </row>
    <row r="753" ht="12">
      <c r="C753" s="6"/>
    </row>
    <row r="754" ht="12">
      <c r="C754" s="6"/>
    </row>
    <row r="755" ht="12">
      <c r="C755" s="6"/>
    </row>
    <row r="756" ht="12">
      <c r="C756" s="6"/>
    </row>
    <row r="757" ht="12">
      <c r="C757" s="6"/>
    </row>
    <row r="758" ht="12">
      <c r="C758" s="6"/>
    </row>
    <row r="759" ht="12">
      <c r="C759" s="6"/>
    </row>
    <row r="760" ht="12">
      <c r="C760" s="6"/>
    </row>
    <row r="761" ht="12">
      <c r="C761" s="6"/>
    </row>
    <row r="762" ht="12">
      <c r="C762" s="6"/>
    </row>
    <row r="763" ht="12">
      <c r="C763" s="6"/>
    </row>
    <row r="764" ht="12">
      <c r="C764" s="6"/>
    </row>
    <row r="765" ht="12">
      <c r="C765" s="6"/>
    </row>
    <row r="766" ht="12">
      <c r="C766" s="6"/>
    </row>
    <row r="767" ht="12">
      <c r="C767" s="6"/>
    </row>
    <row r="768" ht="12">
      <c r="C768" s="6"/>
    </row>
    <row r="769" ht="12">
      <c r="C769" s="6"/>
    </row>
    <row r="770" ht="12">
      <c r="C770" s="6"/>
    </row>
    <row r="771" ht="12">
      <c r="C771" s="6"/>
    </row>
    <row r="772" ht="12">
      <c r="C772" s="6"/>
    </row>
    <row r="773" ht="12">
      <c r="C773" s="6"/>
    </row>
    <row r="774" ht="12">
      <c r="C774" s="6"/>
    </row>
    <row r="775" ht="12">
      <c r="C775" s="6"/>
    </row>
    <row r="776" ht="12">
      <c r="C776" s="6"/>
    </row>
    <row r="777" ht="12">
      <c r="C777" s="6"/>
    </row>
    <row r="778" ht="12">
      <c r="C778" s="6"/>
    </row>
    <row r="779" ht="12">
      <c r="C779" s="6"/>
    </row>
    <row r="780" ht="12">
      <c r="C780" s="6"/>
    </row>
    <row r="781" ht="12">
      <c r="C781" s="6"/>
    </row>
    <row r="782" ht="12">
      <c r="C782" s="6"/>
    </row>
    <row r="783" ht="12">
      <c r="C783" s="6"/>
    </row>
    <row r="784" ht="12">
      <c r="C784" s="6"/>
    </row>
    <row r="785" ht="12">
      <c r="C785" s="6"/>
    </row>
    <row r="786" ht="12">
      <c r="C786" s="6"/>
    </row>
    <row r="787" ht="12">
      <c r="C787" s="6"/>
    </row>
    <row r="788" ht="12">
      <c r="C788" s="6"/>
    </row>
    <row r="789" ht="12">
      <c r="C789" s="6"/>
    </row>
    <row r="790" ht="12">
      <c r="C790" s="6"/>
    </row>
    <row r="791" ht="12">
      <c r="C791" s="6"/>
    </row>
    <row r="792" ht="12">
      <c r="C792" s="6"/>
    </row>
    <row r="793" ht="12">
      <c r="C793" s="6"/>
    </row>
    <row r="794" ht="12">
      <c r="C794" s="6"/>
    </row>
    <row r="795" ht="12">
      <c r="C795" s="6"/>
    </row>
    <row r="796" ht="12">
      <c r="C796" s="6"/>
    </row>
    <row r="797" ht="12">
      <c r="C797" s="6"/>
    </row>
    <row r="798" ht="12">
      <c r="C798" s="6"/>
    </row>
    <row r="799" ht="12">
      <c r="C799" s="6"/>
    </row>
    <row r="800" ht="12">
      <c r="C800" s="6"/>
    </row>
    <row r="801" ht="12">
      <c r="C801" s="6"/>
    </row>
    <row r="802" ht="12">
      <c r="C802" s="6"/>
    </row>
    <row r="803" ht="12">
      <c r="C803" s="6"/>
    </row>
    <row r="804" ht="12">
      <c r="C804" s="6"/>
    </row>
    <row r="805" ht="12">
      <c r="C805" s="6"/>
    </row>
    <row r="806" ht="12">
      <c r="C806" s="6"/>
    </row>
    <row r="807" ht="12">
      <c r="C807" s="6"/>
    </row>
    <row r="808" ht="12">
      <c r="C808" s="6"/>
    </row>
    <row r="809" ht="12">
      <c r="C809" s="6"/>
    </row>
    <row r="810" ht="12">
      <c r="C810" s="6"/>
    </row>
    <row r="811" ht="12">
      <c r="C811" s="6"/>
    </row>
    <row r="812" ht="12">
      <c r="C812" s="6"/>
    </row>
    <row r="813" ht="12">
      <c r="C813" s="6"/>
    </row>
    <row r="814" ht="12">
      <c r="C814" s="6"/>
    </row>
    <row r="815" ht="12">
      <c r="C815" s="6"/>
    </row>
    <row r="816" ht="12">
      <c r="C816" s="6"/>
    </row>
    <row r="817" ht="12">
      <c r="C817" s="6"/>
    </row>
    <row r="818" ht="12">
      <c r="C818" s="6"/>
    </row>
    <row r="819" ht="12">
      <c r="C819" s="6"/>
    </row>
    <row r="820" ht="12">
      <c r="C820" s="6"/>
    </row>
    <row r="821" ht="12">
      <c r="C821" s="6"/>
    </row>
    <row r="822" ht="12">
      <c r="C822" s="6"/>
    </row>
    <row r="823" ht="12">
      <c r="C823" s="6"/>
    </row>
    <row r="824" ht="12">
      <c r="C824" s="6"/>
    </row>
    <row r="825" ht="12">
      <c r="C825" s="6"/>
    </row>
    <row r="826" ht="12">
      <c r="C826" s="6"/>
    </row>
    <row r="827" ht="12">
      <c r="C827" s="6"/>
    </row>
    <row r="828" ht="12">
      <c r="C828" s="6"/>
    </row>
    <row r="829" ht="12">
      <c r="C829" s="6"/>
    </row>
    <row r="830" ht="12">
      <c r="C830" s="6"/>
    </row>
    <row r="831" ht="12">
      <c r="C831" s="6"/>
    </row>
    <row r="832" ht="12">
      <c r="C832" s="6"/>
    </row>
    <row r="833" ht="12">
      <c r="C833" s="6"/>
    </row>
    <row r="834" ht="12">
      <c r="C834" s="6"/>
    </row>
    <row r="835" ht="12">
      <c r="C835" s="6"/>
    </row>
    <row r="836" ht="12">
      <c r="C836" s="6"/>
    </row>
    <row r="837" ht="12">
      <c r="C837" s="6"/>
    </row>
    <row r="838" ht="12">
      <c r="C838" s="6"/>
    </row>
    <row r="839" ht="12">
      <c r="C839" s="6"/>
    </row>
    <row r="840" ht="12">
      <c r="C840" s="6"/>
    </row>
    <row r="841" ht="12">
      <c r="C841" s="6"/>
    </row>
    <row r="842" ht="12">
      <c r="C842" s="6"/>
    </row>
    <row r="843" ht="12">
      <c r="C843" s="6"/>
    </row>
    <row r="844" ht="12">
      <c r="C844" s="6"/>
    </row>
    <row r="845" ht="12">
      <c r="C845" s="6"/>
    </row>
    <row r="846" ht="12">
      <c r="C846" s="6"/>
    </row>
    <row r="847" ht="12">
      <c r="C847" s="6"/>
    </row>
    <row r="848" ht="12">
      <c r="C848" s="6"/>
    </row>
    <row r="849" ht="12">
      <c r="C849" s="6"/>
    </row>
    <row r="850" ht="12">
      <c r="C850" s="6"/>
    </row>
    <row r="851" ht="12">
      <c r="C851" s="6"/>
    </row>
    <row r="852" ht="12">
      <c r="C852" s="6"/>
    </row>
    <row r="853" ht="12">
      <c r="C853" s="6"/>
    </row>
    <row r="854" ht="12">
      <c r="C854" s="6"/>
    </row>
    <row r="855" ht="12">
      <c r="C855" s="6"/>
    </row>
    <row r="856" ht="12">
      <c r="C856" s="6"/>
    </row>
    <row r="857" ht="12">
      <c r="C857" s="6"/>
    </row>
  </sheetData>
  <mergeCells count="5">
    <mergeCell ref="A6:E6"/>
    <mergeCell ref="A1:E1"/>
    <mergeCell ref="A2:E2"/>
    <mergeCell ref="A4:E4"/>
    <mergeCell ref="A5:E5"/>
  </mergeCells>
  <printOptions/>
  <pageMargins left="0.984251968503937" right="0.3937007874015748"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R826"/>
  <sheetViews>
    <sheetView workbookViewId="0" topLeftCell="A6">
      <selection activeCell="C28" sqref="C28"/>
    </sheetView>
  </sheetViews>
  <sheetFormatPr defaultColWidth="9.140625" defaultRowHeight="12.75"/>
  <cols>
    <col min="1" max="1" width="42.00390625" style="1" customWidth="1"/>
    <col min="2" max="2" width="12.8515625" style="1" customWidth="1"/>
    <col min="3" max="3" width="14.8515625" style="1" customWidth="1"/>
    <col min="4" max="4" width="15.421875" style="5" customWidth="1"/>
    <col min="5" max="5" width="13.7109375" style="1" customWidth="1"/>
    <col min="6" max="6" width="11.8515625" style="3" customWidth="1"/>
    <col min="7" max="7" width="5.140625" style="1" customWidth="1"/>
    <col min="8" max="8" width="9.140625" style="1" customWidth="1"/>
    <col min="9" max="9" width="13.57421875" style="1" bestFit="1" customWidth="1"/>
    <col min="10" max="11" width="9.140625" style="1" customWidth="1"/>
    <col min="12" max="12" width="16.421875" style="1" bestFit="1" customWidth="1"/>
    <col min="13" max="13" width="11.00390625" style="1" bestFit="1" customWidth="1"/>
    <col min="14" max="16" width="13.57421875" style="1" customWidth="1"/>
    <col min="17" max="17" width="16.00390625" style="1" bestFit="1" customWidth="1"/>
    <col min="18" max="18" width="13.57421875" style="1" bestFit="1" customWidth="1"/>
    <col min="19" max="16384" width="9.140625" style="1" customWidth="1"/>
  </cols>
  <sheetData>
    <row r="1" spans="1:6" ht="12" customHeight="1">
      <c r="A1" s="181" t="s">
        <v>135</v>
      </c>
      <c r="B1" s="181"/>
      <c r="C1" s="181"/>
      <c r="D1" s="181"/>
      <c r="E1" s="181"/>
      <c r="F1" s="181"/>
    </row>
    <row r="2" spans="1:6" ht="12" customHeight="1">
      <c r="A2" s="183" t="s">
        <v>19</v>
      </c>
      <c r="B2" s="183"/>
      <c r="C2" s="183"/>
      <c r="D2" s="183"/>
      <c r="E2" s="183"/>
      <c r="F2" s="183"/>
    </row>
    <row r="3" spans="1:6" ht="12" customHeight="1">
      <c r="A3" s="43"/>
      <c r="B3" s="43"/>
      <c r="C3" s="43"/>
      <c r="D3" s="44"/>
      <c r="E3" s="43"/>
      <c r="F3" s="43"/>
    </row>
    <row r="4" spans="1:6" ht="12" customHeight="1">
      <c r="A4" s="181" t="s">
        <v>266</v>
      </c>
      <c r="B4" s="181"/>
      <c r="C4" s="181"/>
      <c r="D4" s="181"/>
      <c r="E4" s="181"/>
      <c r="F4" s="181"/>
    </row>
    <row r="5" spans="1:6" ht="12" customHeight="1">
      <c r="A5" s="181" t="s">
        <v>140</v>
      </c>
      <c r="B5" s="181"/>
      <c r="C5" s="181"/>
      <c r="D5" s="181"/>
      <c r="E5" s="181"/>
      <c r="F5" s="181"/>
    </row>
    <row r="6" spans="1:18" s="3" customFormat="1" ht="12" customHeight="1">
      <c r="A6" s="180"/>
      <c r="B6" s="180"/>
      <c r="C6" s="180"/>
      <c r="D6" s="180"/>
      <c r="E6" s="180"/>
      <c r="F6" s="180"/>
      <c r="R6" s="77"/>
    </row>
    <row r="7" spans="1:18" s="3" customFormat="1" ht="12" customHeight="1">
      <c r="A7" s="27"/>
      <c r="B7" s="27"/>
      <c r="C7" s="27"/>
      <c r="D7" s="27"/>
      <c r="E7" s="27"/>
      <c r="F7" s="27"/>
      <c r="R7" s="77"/>
    </row>
    <row r="8" spans="1:18" ht="12" customHeight="1">
      <c r="A8" s="4"/>
      <c r="B8" s="52"/>
      <c r="C8" s="41" t="s">
        <v>52</v>
      </c>
      <c r="D8" s="41" t="s">
        <v>52</v>
      </c>
      <c r="E8" s="41" t="s">
        <v>51</v>
      </c>
      <c r="F8" s="52"/>
      <c r="R8" s="75"/>
    </row>
    <row r="9" spans="1:18" ht="12" customHeight="1">
      <c r="A9" s="4"/>
      <c r="B9" s="41" t="s">
        <v>49</v>
      </c>
      <c r="C9" s="41" t="s">
        <v>277</v>
      </c>
      <c r="D9" s="41" t="s">
        <v>165</v>
      </c>
      <c r="E9" s="41" t="s">
        <v>290</v>
      </c>
      <c r="F9" s="41" t="s">
        <v>50</v>
      </c>
      <c r="I9" s="58"/>
      <c r="Q9" s="75"/>
      <c r="R9" s="75"/>
    </row>
    <row r="10" spans="1:18" ht="12" customHeight="1">
      <c r="A10" s="4"/>
      <c r="B10" s="41" t="s">
        <v>142</v>
      </c>
      <c r="C10" s="41" t="s">
        <v>142</v>
      </c>
      <c r="D10" s="41" t="s">
        <v>142</v>
      </c>
      <c r="E10" s="41" t="s">
        <v>142</v>
      </c>
      <c r="F10" s="41" t="s">
        <v>142</v>
      </c>
      <c r="I10" s="58"/>
      <c r="Q10" s="75"/>
      <c r="R10" s="75"/>
    </row>
    <row r="11" spans="2:18" ht="12" customHeight="1">
      <c r="B11" s="52"/>
      <c r="C11" s="52"/>
      <c r="D11" s="50"/>
      <c r="E11" s="52"/>
      <c r="F11" s="52"/>
      <c r="H11" s="74"/>
      <c r="I11" s="58"/>
      <c r="Q11" s="75"/>
      <c r="R11" s="75"/>
    </row>
    <row r="12" spans="2:18" ht="12" customHeight="1">
      <c r="B12" s="3"/>
      <c r="C12" s="3"/>
      <c r="D12" s="157"/>
      <c r="E12" s="3"/>
      <c r="H12" s="74"/>
      <c r="I12" s="58"/>
      <c r="Q12" s="75"/>
      <c r="R12" s="75"/>
    </row>
    <row r="13" spans="2:18" ht="12" customHeight="1">
      <c r="B13" s="3"/>
      <c r="C13" s="3"/>
      <c r="D13" s="157"/>
      <c r="E13" s="3"/>
      <c r="H13" s="74"/>
      <c r="I13" s="58"/>
      <c r="Q13" s="75"/>
      <c r="R13" s="75"/>
    </row>
    <row r="14" spans="2:11" ht="12" customHeight="1">
      <c r="B14" s="102"/>
      <c r="C14" s="102"/>
      <c r="D14" s="3"/>
      <c r="E14" s="8"/>
      <c r="H14" s="74"/>
      <c r="K14" s="74"/>
    </row>
    <row r="15" spans="1:11" ht="15.75" customHeight="1">
      <c r="A15" s="9" t="s">
        <v>185</v>
      </c>
      <c r="B15" s="73" t="s">
        <v>159</v>
      </c>
      <c r="C15" s="8">
        <v>0</v>
      </c>
      <c r="D15" s="8">
        <v>0</v>
      </c>
      <c r="E15" s="8">
        <v>0</v>
      </c>
      <c r="F15" s="8">
        <f>SUM(B15:E15)</f>
        <v>0</v>
      </c>
      <c r="K15" s="74"/>
    </row>
    <row r="16" spans="1:11" ht="15.75" customHeight="1">
      <c r="A16" s="1" t="s">
        <v>53</v>
      </c>
      <c r="B16" s="102">
        <v>0</v>
      </c>
      <c r="C16" s="8">
        <v>0</v>
      </c>
      <c r="D16" s="8">
        <v>0</v>
      </c>
      <c r="E16" s="8">
        <v>0</v>
      </c>
      <c r="F16" s="8">
        <f>SUM(B16:E16)</f>
        <v>0</v>
      </c>
      <c r="K16" s="74"/>
    </row>
    <row r="17" spans="1:11" ht="16.5" customHeight="1" thickBot="1">
      <c r="A17" s="24" t="s">
        <v>269</v>
      </c>
      <c r="B17" s="103" t="s">
        <v>159</v>
      </c>
      <c r="C17" s="104">
        <f>SUM(C15:C16)</f>
        <v>0</v>
      </c>
      <c r="D17" s="104">
        <f>SUM(D15:D16)</f>
        <v>0</v>
      </c>
      <c r="E17" s="104">
        <f>SUM(E15:E16)</f>
        <v>0</v>
      </c>
      <c r="F17" s="104">
        <f>SUM(F15:F16)</f>
        <v>0</v>
      </c>
      <c r="K17" s="74"/>
    </row>
    <row r="18" spans="2:18" ht="12" customHeight="1" thickTop="1">
      <c r="B18" s="3"/>
      <c r="C18" s="3"/>
      <c r="D18" s="157"/>
      <c r="E18" s="3"/>
      <c r="H18" s="74"/>
      <c r="I18" s="58"/>
      <c r="Q18" s="75"/>
      <c r="R18" s="75"/>
    </row>
    <row r="19" spans="1:18" ht="12" customHeight="1">
      <c r="A19" s="9"/>
      <c r="D19" s="7"/>
      <c r="H19" s="74"/>
      <c r="I19" s="58"/>
      <c r="Q19" s="75"/>
      <c r="R19" s="75"/>
    </row>
    <row r="20" spans="2:18" ht="12" customHeight="1">
      <c r="B20" s="59"/>
      <c r="C20" s="59"/>
      <c r="D20" s="21"/>
      <c r="E20" s="59"/>
      <c r="F20" s="59"/>
      <c r="H20" s="74"/>
      <c r="I20" s="76"/>
      <c r="Q20" s="75"/>
      <c r="R20" s="77"/>
    </row>
    <row r="21" spans="1:18" ht="15.75" customHeight="1">
      <c r="A21" s="9" t="s">
        <v>137</v>
      </c>
      <c r="B21" s="73" t="s">
        <v>159</v>
      </c>
      <c r="C21" s="73"/>
      <c r="D21" s="59">
        <v>0</v>
      </c>
      <c r="E21" s="59">
        <f>ROUND(-3000/1000,0)</f>
        <v>-3</v>
      </c>
      <c r="F21" s="59">
        <f aca="true" t="shared" si="0" ref="F21:F29">SUM(B21:E21)</f>
        <v>-3</v>
      </c>
      <c r="H21" s="74"/>
      <c r="I21" s="58"/>
      <c r="Q21" s="75"/>
      <c r="R21" s="75"/>
    </row>
    <row r="22" spans="1:18" ht="15" customHeight="1">
      <c r="A22" s="92" t="s">
        <v>183</v>
      </c>
      <c r="B22" s="101">
        <f>ROUND(+'[1]Consol BS'!$BW$101/1000,0)</f>
        <v>5604</v>
      </c>
      <c r="C22" s="101"/>
      <c r="D22" s="59">
        <v>0</v>
      </c>
      <c r="E22" s="59">
        <v>0</v>
      </c>
      <c r="F22" s="59">
        <f t="shared" si="0"/>
        <v>5604</v>
      </c>
      <c r="H22" s="74"/>
      <c r="I22" s="58"/>
      <c r="K22" s="74"/>
      <c r="M22" s="58"/>
      <c r="N22" s="58"/>
      <c r="O22" s="58"/>
      <c r="P22" s="58"/>
      <c r="Q22" s="75"/>
      <c r="R22" s="75"/>
    </row>
    <row r="23" spans="1:18" ht="15" customHeight="1">
      <c r="A23" s="1" t="s">
        <v>164</v>
      </c>
      <c r="B23" s="73" t="s">
        <v>219</v>
      </c>
      <c r="C23" s="73"/>
      <c r="D23" s="59">
        <v>-18</v>
      </c>
      <c r="E23" s="59">
        <v>0</v>
      </c>
      <c r="F23" s="59">
        <f t="shared" si="0"/>
        <v>-18</v>
      </c>
      <c r="H23" s="74"/>
      <c r="I23" s="58"/>
      <c r="K23" s="74"/>
      <c r="M23" s="58"/>
      <c r="N23" s="58"/>
      <c r="O23" s="58"/>
      <c r="P23" s="58"/>
      <c r="Q23" s="75"/>
      <c r="R23" s="75"/>
    </row>
    <row r="24" spans="1:16" ht="25.5" customHeight="1">
      <c r="A24" s="91" t="s">
        <v>184</v>
      </c>
      <c r="B24" s="73" t="s">
        <v>219</v>
      </c>
      <c r="C24" s="73"/>
      <c r="D24" s="59">
        <f>ROUND((+'[1]Consol BS'!$BX$106)/1000,0)</f>
        <v>1717</v>
      </c>
      <c r="E24" s="59">
        <v>0</v>
      </c>
      <c r="F24" s="59">
        <f t="shared" si="0"/>
        <v>1717</v>
      </c>
      <c r="H24" s="74"/>
      <c r="I24" s="58"/>
      <c r="K24" s="74"/>
      <c r="M24" s="58"/>
      <c r="N24" s="58"/>
      <c r="O24" s="58"/>
      <c r="P24" s="58"/>
    </row>
    <row r="25" spans="1:18" ht="15" customHeight="1">
      <c r="A25" s="1" t="s">
        <v>280</v>
      </c>
      <c r="B25" s="10">
        <v>5396</v>
      </c>
      <c r="C25" s="10"/>
      <c r="D25" s="65"/>
      <c r="E25" s="65"/>
      <c r="F25" s="59">
        <f t="shared" si="0"/>
        <v>5396</v>
      </c>
      <c r="H25" s="74"/>
      <c r="I25" s="58"/>
      <c r="K25" s="74"/>
      <c r="M25" s="58"/>
      <c r="N25" s="58"/>
      <c r="O25" s="58"/>
      <c r="P25" s="58"/>
      <c r="R25" s="75"/>
    </row>
    <row r="26" spans="1:18" ht="15" customHeight="1">
      <c r="A26" s="3" t="s">
        <v>309</v>
      </c>
      <c r="B26" s="10">
        <f>40000*0.1</f>
        <v>4000</v>
      </c>
      <c r="C26" s="10">
        <v>10800</v>
      </c>
      <c r="D26" s="65"/>
      <c r="E26" s="10"/>
      <c r="F26" s="59">
        <f t="shared" si="0"/>
        <v>14800</v>
      </c>
      <c r="H26" s="74"/>
      <c r="I26" s="58"/>
      <c r="K26" s="74"/>
      <c r="M26" s="58"/>
      <c r="N26" s="58"/>
      <c r="O26" s="58"/>
      <c r="P26" s="58"/>
      <c r="R26" s="75"/>
    </row>
    <row r="27" spans="1:18" ht="15" customHeight="1">
      <c r="A27" s="1" t="s">
        <v>279</v>
      </c>
      <c r="B27" s="10">
        <f>75000*0.1</f>
        <v>7500</v>
      </c>
      <c r="C27" s="10">
        <f>-B27</f>
        <v>-7500</v>
      </c>
      <c r="D27" s="65"/>
      <c r="E27" s="10"/>
      <c r="F27" s="59">
        <f t="shared" si="0"/>
        <v>0</v>
      </c>
      <c r="H27" s="74"/>
      <c r="I27" s="58"/>
      <c r="K27" s="74"/>
      <c r="M27" s="58"/>
      <c r="N27" s="58"/>
      <c r="O27" s="58"/>
      <c r="P27" s="58"/>
      <c r="R27" s="75"/>
    </row>
    <row r="28" spans="1:18" ht="15" customHeight="1">
      <c r="A28" s="1" t="s">
        <v>278</v>
      </c>
      <c r="B28" s="10"/>
      <c r="C28" s="10">
        <v>-2764</v>
      </c>
      <c r="D28" s="65"/>
      <c r="E28" s="10"/>
      <c r="F28" s="59">
        <f t="shared" si="0"/>
        <v>-2764</v>
      </c>
      <c r="H28" s="74"/>
      <c r="I28" s="58"/>
      <c r="K28" s="74"/>
      <c r="M28" s="58"/>
      <c r="N28" s="58"/>
      <c r="O28" s="58"/>
      <c r="P28" s="58"/>
      <c r="R28" s="75"/>
    </row>
    <row r="29" spans="1:18" ht="15" customHeight="1">
      <c r="A29" s="1" t="s">
        <v>53</v>
      </c>
      <c r="B29" s="65"/>
      <c r="C29" s="65"/>
      <c r="D29" s="65"/>
      <c r="E29" s="10">
        <v>901</v>
      </c>
      <c r="F29" s="59">
        <f t="shared" si="0"/>
        <v>901</v>
      </c>
      <c r="H29" s="74"/>
      <c r="I29" s="58"/>
      <c r="K29" s="74"/>
      <c r="M29" s="58"/>
      <c r="N29" s="58"/>
      <c r="O29" s="58"/>
      <c r="P29" s="58"/>
      <c r="R29" s="75"/>
    </row>
    <row r="30" spans="1:11" s="9" customFormat="1" ht="15" customHeight="1" thickBot="1">
      <c r="A30" s="24" t="s">
        <v>274</v>
      </c>
      <c r="B30" s="64">
        <f>SUM(B21:B29)</f>
        <v>22500</v>
      </c>
      <c r="C30" s="64">
        <f>SUM(C21:C29)</f>
        <v>536</v>
      </c>
      <c r="D30" s="64">
        <f>SUM(D21:D29)</f>
        <v>1699</v>
      </c>
      <c r="E30" s="64">
        <f>SUM(E21:E29)</f>
        <v>898</v>
      </c>
      <c r="F30" s="64">
        <f>SUM(F21:F29)</f>
        <v>25633</v>
      </c>
      <c r="H30" s="121"/>
      <c r="I30" s="122"/>
      <c r="K30" s="121"/>
    </row>
    <row r="31" spans="2:11" ht="12" customHeight="1" thickTop="1">
      <c r="B31" s="102"/>
      <c r="C31" s="102"/>
      <c r="D31" s="3"/>
      <c r="E31" s="8"/>
      <c r="H31" s="74"/>
      <c r="K31" s="74"/>
    </row>
    <row r="32" spans="2:11" ht="12" customHeight="1">
      <c r="B32" s="102"/>
      <c r="C32" s="102"/>
      <c r="D32" s="3"/>
      <c r="E32" s="8"/>
      <c r="H32" s="74"/>
      <c r="K32" s="74"/>
    </row>
    <row r="33" spans="2:4" ht="12">
      <c r="B33" s="5"/>
      <c r="C33" s="5"/>
      <c r="D33" s="12"/>
    </row>
    <row r="34" spans="1:4" ht="12">
      <c r="A34" s="1" t="s">
        <v>158</v>
      </c>
      <c r="B34" s="5"/>
      <c r="C34" s="5"/>
      <c r="D34" s="12"/>
    </row>
    <row r="35" spans="2:4" ht="12">
      <c r="B35" s="5"/>
      <c r="C35" s="5"/>
      <c r="D35" s="12"/>
    </row>
    <row r="36" spans="2:4" ht="12">
      <c r="B36" s="5"/>
      <c r="C36" s="5"/>
      <c r="D36" s="12"/>
    </row>
    <row r="37" spans="2:4" ht="12">
      <c r="B37" s="5"/>
      <c r="C37" s="5"/>
      <c r="D37" s="12"/>
    </row>
    <row r="38" spans="2:4" ht="12">
      <c r="B38" s="5"/>
      <c r="C38" s="5"/>
      <c r="D38" s="12"/>
    </row>
    <row r="39" spans="2:4" ht="12">
      <c r="B39" s="5"/>
      <c r="C39" s="5"/>
      <c r="D39" s="12"/>
    </row>
    <row r="40" spans="2:4" ht="12">
      <c r="B40" s="5"/>
      <c r="C40" s="5"/>
      <c r="D40" s="12"/>
    </row>
    <row r="41" spans="2:4" ht="12">
      <c r="B41" s="5"/>
      <c r="C41" s="5"/>
      <c r="D41" s="12"/>
    </row>
    <row r="42" spans="2:4" ht="12">
      <c r="B42" s="5"/>
      <c r="C42" s="5"/>
      <c r="D42" s="12"/>
    </row>
    <row r="43" spans="2:4" ht="12">
      <c r="B43" s="5"/>
      <c r="C43" s="5"/>
      <c r="D43" s="12"/>
    </row>
    <row r="44" spans="2:4" ht="12">
      <c r="B44" s="5"/>
      <c r="C44" s="5"/>
      <c r="D44" s="12"/>
    </row>
    <row r="45" spans="2:4" ht="12">
      <c r="B45" s="5"/>
      <c r="C45" s="5"/>
      <c r="D45" s="12"/>
    </row>
    <row r="46" spans="2:4" ht="12">
      <c r="B46" s="5"/>
      <c r="C46" s="5"/>
      <c r="D46" s="12"/>
    </row>
    <row r="47" spans="2:4" ht="12">
      <c r="B47" s="5"/>
      <c r="C47" s="5"/>
      <c r="D47" s="12"/>
    </row>
    <row r="48" spans="2:4" ht="12">
      <c r="B48" s="5"/>
      <c r="C48" s="5"/>
      <c r="D48" s="12"/>
    </row>
    <row r="49" spans="2:4" ht="12">
      <c r="B49" s="5"/>
      <c r="C49" s="5"/>
      <c r="D49" s="12"/>
    </row>
    <row r="50" spans="2:4" ht="12">
      <c r="B50" s="5"/>
      <c r="C50" s="5"/>
      <c r="D50" s="12"/>
    </row>
    <row r="51" spans="2:4" ht="12">
      <c r="B51" s="5"/>
      <c r="C51" s="5"/>
      <c r="D51" s="12"/>
    </row>
    <row r="52" spans="2:4" ht="12">
      <c r="B52" s="5"/>
      <c r="C52" s="5"/>
      <c r="D52" s="12"/>
    </row>
    <row r="53" spans="2:4" ht="12">
      <c r="B53" s="5"/>
      <c r="C53" s="5"/>
      <c r="D53" s="12"/>
    </row>
    <row r="54" spans="2:4" ht="12">
      <c r="B54" s="5"/>
      <c r="C54" s="5"/>
      <c r="D54" s="12"/>
    </row>
    <row r="55" spans="2:4" ht="12">
      <c r="B55" s="5"/>
      <c r="C55" s="5"/>
      <c r="D55" s="12"/>
    </row>
    <row r="56" spans="2:4" ht="12">
      <c r="B56" s="5"/>
      <c r="C56" s="5"/>
      <c r="D56" s="12"/>
    </row>
    <row r="57" spans="2:4" ht="12">
      <c r="B57" s="5"/>
      <c r="C57" s="5"/>
      <c r="D57" s="12"/>
    </row>
    <row r="58" spans="2:4" ht="12">
      <c r="B58" s="5"/>
      <c r="C58" s="5"/>
      <c r="D58" s="12"/>
    </row>
    <row r="59" spans="2:4" ht="12">
      <c r="B59" s="5"/>
      <c r="C59" s="5"/>
      <c r="D59" s="12"/>
    </row>
    <row r="60" spans="2:4" ht="12">
      <c r="B60" s="5"/>
      <c r="C60" s="5"/>
      <c r="D60" s="12"/>
    </row>
    <row r="61" spans="2:4" ht="12">
      <c r="B61" s="5"/>
      <c r="C61" s="5"/>
      <c r="D61" s="12"/>
    </row>
    <row r="62" spans="2:4" ht="12">
      <c r="B62" s="5"/>
      <c r="C62" s="5"/>
      <c r="D62" s="12"/>
    </row>
    <row r="63" spans="2:4" ht="12">
      <c r="B63" s="5"/>
      <c r="C63" s="5"/>
      <c r="D63" s="12"/>
    </row>
    <row r="64" spans="2:4" ht="12">
      <c r="B64" s="5"/>
      <c r="C64" s="5"/>
      <c r="D64" s="12"/>
    </row>
    <row r="65" spans="2:4" ht="12">
      <c r="B65" s="5"/>
      <c r="C65" s="5"/>
      <c r="D65" s="12"/>
    </row>
    <row r="66" spans="2:4" ht="12">
      <c r="B66" s="5"/>
      <c r="C66" s="5"/>
      <c r="D66" s="12"/>
    </row>
    <row r="67" spans="2:4" ht="12">
      <c r="B67" s="5"/>
      <c r="C67" s="5"/>
      <c r="D67" s="12"/>
    </row>
    <row r="68" spans="2:4" ht="12">
      <c r="B68" s="5"/>
      <c r="C68" s="5"/>
      <c r="D68" s="12"/>
    </row>
    <row r="69" spans="2:4" ht="12">
      <c r="B69" s="5"/>
      <c r="C69" s="5"/>
      <c r="D69" s="12"/>
    </row>
    <row r="70" spans="2:4" ht="12">
      <c r="B70" s="5"/>
      <c r="C70" s="5"/>
      <c r="D70" s="12"/>
    </row>
    <row r="71" spans="2:4" ht="12">
      <c r="B71" s="5"/>
      <c r="C71" s="5"/>
      <c r="D71" s="12"/>
    </row>
    <row r="72" spans="2:4" ht="12">
      <c r="B72" s="5"/>
      <c r="C72" s="5"/>
      <c r="D72" s="12"/>
    </row>
    <row r="73" spans="2:4" ht="12">
      <c r="B73" s="5"/>
      <c r="C73" s="5"/>
      <c r="D73" s="12"/>
    </row>
    <row r="74" spans="2:4" ht="12">
      <c r="B74" s="5"/>
      <c r="C74" s="5"/>
      <c r="D74" s="12"/>
    </row>
    <row r="75" spans="2:4" ht="12">
      <c r="B75" s="5"/>
      <c r="C75" s="5"/>
      <c r="D75" s="12"/>
    </row>
    <row r="76" spans="2:4" ht="12">
      <c r="B76" s="5"/>
      <c r="C76" s="5"/>
      <c r="D76" s="12"/>
    </row>
    <row r="77" spans="2:4" ht="12">
      <c r="B77" s="5"/>
      <c r="C77" s="5"/>
      <c r="D77" s="12"/>
    </row>
    <row r="78" spans="2:4" ht="12">
      <c r="B78" s="5"/>
      <c r="C78" s="5"/>
      <c r="D78" s="12"/>
    </row>
    <row r="79" spans="2:4" ht="12">
      <c r="B79" s="5"/>
      <c r="C79" s="5"/>
      <c r="D79" s="12"/>
    </row>
    <row r="80" spans="2:4" ht="12">
      <c r="B80" s="5"/>
      <c r="C80" s="5"/>
      <c r="D80" s="12"/>
    </row>
    <row r="81" spans="2:4" ht="12">
      <c r="B81" s="5"/>
      <c r="C81" s="5"/>
      <c r="D81" s="12"/>
    </row>
    <row r="82" spans="2:4" ht="12">
      <c r="B82" s="5"/>
      <c r="C82" s="5"/>
      <c r="D82" s="12"/>
    </row>
    <row r="83" spans="2:4" ht="12">
      <c r="B83" s="5"/>
      <c r="C83" s="5"/>
      <c r="D83" s="12"/>
    </row>
    <row r="84" spans="2:4" ht="12">
      <c r="B84" s="5"/>
      <c r="C84" s="5"/>
      <c r="D84" s="12"/>
    </row>
    <row r="85" spans="2:4" ht="12">
      <c r="B85" s="5"/>
      <c r="C85" s="5"/>
      <c r="D85" s="12"/>
    </row>
    <row r="86" spans="2:4" ht="12">
      <c r="B86" s="5"/>
      <c r="C86" s="5"/>
      <c r="D86" s="12"/>
    </row>
    <row r="87" spans="2:4" ht="12">
      <c r="B87" s="5"/>
      <c r="C87" s="5"/>
      <c r="D87" s="12"/>
    </row>
    <row r="88" spans="2:4" ht="12">
      <c r="B88" s="5"/>
      <c r="C88" s="5"/>
      <c r="D88" s="12"/>
    </row>
    <row r="89" spans="2:4" ht="12">
      <c r="B89" s="5"/>
      <c r="C89" s="5"/>
      <c r="D89" s="12"/>
    </row>
    <row r="90" spans="2:4" ht="12">
      <c r="B90" s="5"/>
      <c r="C90" s="5"/>
      <c r="D90" s="12"/>
    </row>
    <row r="91" spans="2:4" ht="12">
      <c r="B91" s="5"/>
      <c r="C91" s="5"/>
      <c r="D91" s="12"/>
    </row>
    <row r="92" spans="2:4" ht="12">
      <c r="B92" s="5"/>
      <c r="C92" s="5"/>
      <c r="D92" s="12"/>
    </row>
    <row r="93" spans="2:4" ht="12">
      <c r="B93" s="5"/>
      <c r="C93" s="5"/>
      <c r="D93" s="12"/>
    </row>
    <row r="94" spans="2:4" ht="12">
      <c r="B94" s="5"/>
      <c r="C94" s="5"/>
      <c r="D94" s="12"/>
    </row>
    <row r="95" spans="2:4" ht="12">
      <c r="B95" s="5"/>
      <c r="C95" s="5"/>
      <c r="D95" s="12"/>
    </row>
    <row r="96" spans="2:4" ht="12">
      <c r="B96" s="5"/>
      <c r="C96" s="5"/>
      <c r="D96" s="12"/>
    </row>
    <row r="97" spans="2:4" ht="12">
      <c r="B97" s="5"/>
      <c r="C97" s="5"/>
      <c r="D97" s="12"/>
    </row>
    <row r="98" spans="2:4" ht="12">
      <c r="B98" s="5"/>
      <c r="C98" s="5"/>
      <c r="D98" s="12"/>
    </row>
    <row r="99" spans="2:4" ht="12">
      <c r="B99" s="5"/>
      <c r="C99" s="5"/>
      <c r="D99" s="12"/>
    </row>
    <row r="100" spans="2:4" ht="12">
      <c r="B100" s="5"/>
      <c r="C100" s="5"/>
      <c r="D100" s="12"/>
    </row>
    <row r="101" spans="2:4" ht="12">
      <c r="B101" s="5"/>
      <c r="C101" s="5"/>
      <c r="D101" s="12"/>
    </row>
    <row r="102" spans="2:4" ht="12">
      <c r="B102" s="5"/>
      <c r="C102" s="5"/>
      <c r="D102" s="12"/>
    </row>
    <row r="103" spans="2:4" ht="12">
      <c r="B103" s="5"/>
      <c r="C103" s="5"/>
      <c r="D103" s="12"/>
    </row>
    <row r="104" spans="2:4" ht="12">
      <c r="B104" s="5"/>
      <c r="C104" s="5"/>
      <c r="D104" s="12"/>
    </row>
    <row r="105" spans="2:4" ht="12">
      <c r="B105" s="5"/>
      <c r="C105" s="5"/>
      <c r="D105" s="12"/>
    </row>
    <row r="106" spans="2:4" ht="12">
      <c r="B106" s="5"/>
      <c r="C106" s="5"/>
      <c r="D106" s="12"/>
    </row>
    <row r="107" spans="2:4" ht="12">
      <c r="B107" s="5"/>
      <c r="C107" s="5"/>
      <c r="D107" s="12"/>
    </row>
    <row r="108" spans="2:4" ht="12">
      <c r="B108" s="5"/>
      <c r="C108" s="5"/>
      <c r="D108" s="12"/>
    </row>
    <row r="109" spans="2:4" ht="12">
      <c r="B109" s="5"/>
      <c r="C109" s="5"/>
      <c r="D109" s="12"/>
    </row>
    <row r="110" spans="2:4" ht="12">
      <c r="B110" s="5"/>
      <c r="C110" s="5"/>
      <c r="D110" s="12"/>
    </row>
    <row r="111" spans="2:4" ht="12">
      <c r="B111" s="5"/>
      <c r="C111" s="5"/>
      <c r="D111" s="12"/>
    </row>
    <row r="112" spans="2:4" ht="12">
      <c r="B112" s="5"/>
      <c r="C112" s="5"/>
      <c r="D112" s="12"/>
    </row>
    <row r="113" spans="2:4" ht="12">
      <c r="B113" s="5"/>
      <c r="C113" s="5"/>
      <c r="D113" s="12"/>
    </row>
    <row r="114" spans="2:4" ht="12">
      <c r="B114" s="5"/>
      <c r="C114" s="5"/>
      <c r="D114" s="12"/>
    </row>
    <row r="115" spans="2:4" ht="12">
      <c r="B115" s="5"/>
      <c r="C115" s="5"/>
      <c r="D115" s="12"/>
    </row>
    <row r="116" spans="2:4" ht="12">
      <c r="B116" s="5"/>
      <c r="C116" s="5"/>
      <c r="D116" s="12"/>
    </row>
    <row r="117" spans="2:4" ht="12">
      <c r="B117" s="5"/>
      <c r="C117" s="5"/>
      <c r="D117" s="12"/>
    </row>
    <row r="118" spans="2:4" ht="12">
      <c r="B118" s="5"/>
      <c r="C118" s="5"/>
      <c r="D118" s="12"/>
    </row>
    <row r="119" spans="2:4" ht="12">
      <c r="B119" s="5"/>
      <c r="C119" s="5"/>
      <c r="D119" s="12"/>
    </row>
    <row r="120" spans="2:4" ht="12">
      <c r="B120" s="5"/>
      <c r="C120" s="5"/>
      <c r="D120" s="12"/>
    </row>
    <row r="121" spans="2:4" ht="12">
      <c r="B121" s="5"/>
      <c r="C121" s="5"/>
      <c r="D121" s="12"/>
    </row>
    <row r="122" spans="2:4" ht="12">
      <c r="B122" s="5"/>
      <c r="C122" s="5"/>
      <c r="D122" s="12"/>
    </row>
    <row r="123" spans="2:4" ht="12">
      <c r="B123" s="5"/>
      <c r="C123" s="5"/>
      <c r="D123" s="12"/>
    </row>
    <row r="124" spans="2:4" ht="12">
      <c r="B124" s="5"/>
      <c r="C124" s="5"/>
      <c r="D124" s="12"/>
    </row>
    <row r="125" spans="2:4" ht="12">
      <c r="B125" s="5"/>
      <c r="C125" s="5"/>
      <c r="D125" s="12"/>
    </row>
    <row r="126" spans="2:4" ht="12">
      <c r="B126" s="5"/>
      <c r="C126" s="5"/>
      <c r="D126" s="12"/>
    </row>
    <row r="127" spans="2:4" ht="12">
      <c r="B127" s="5"/>
      <c r="C127" s="5"/>
      <c r="D127" s="12"/>
    </row>
    <row r="128" spans="2:4" ht="12">
      <c r="B128" s="5"/>
      <c r="C128" s="5"/>
      <c r="D128" s="12"/>
    </row>
    <row r="129" spans="2:4" ht="12">
      <c r="B129" s="5"/>
      <c r="C129" s="5"/>
      <c r="D129" s="12"/>
    </row>
    <row r="130" spans="2:4" ht="12">
      <c r="B130" s="5"/>
      <c r="C130" s="5"/>
      <c r="D130" s="12"/>
    </row>
    <row r="131" spans="2:4" ht="12">
      <c r="B131" s="5"/>
      <c r="C131" s="5"/>
      <c r="D131" s="12"/>
    </row>
    <row r="132" spans="2:4" ht="12">
      <c r="B132" s="5"/>
      <c r="C132" s="5"/>
      <c r="D132" s="12"/>
    </row>
    <row r="133" spans="2:4" ht="12">
      <c r="B133" s="5"/>
      <c r="C133" s="5"/>
      <c r="D133" s="12"/>
    </row>
    <row r="134" spans="2:4" ht="12">
      <c r="B134" s="5"/>
      <c r="C134" s="5"/>
      <c r="D134" s="12"/>
    </row>
    <row r="135" spans="2:4" ht="12">
      <c r="B135" s="5"/>
      <c r="C135" s="5"/>
      <c r="D135" s="12"/>
    </row>
    <row r="136" spans="2:4" ht="12">
      <c r="B136" s="5"/>
      <c r="C136" s="5"/>
      <c r="D136" s="12"/>
    </row>
    <row r="137" spans="2:4" ht="12">
      <c r="B137" s="5"/>
      <c r="C137" s="5"/>
      <c r="D137" s="12"/>
    </row>
    <row r="138" spans="2:4" ht="12">
      <c r="B138" s="5"/>
      <c r="C138" s="5"/>
      <c r="D138" s="12"/>
    </row>
    <row r="139" spans="2:4" ht="12">
      <c r="B139" s="5"/>
      <c r="C139" s="5"/>
      <c r="D139" s="12"/>
    </row>
    <row r="140" spans="2:4" ht="12">
      <c r="B140" s="5"/>
      <c r="C140" s="5"/>
      <c r="D140" s="12"/>
    </row>
    <row r="141" spans="2:4" ht="12">
      <c r="B141" s="5"/>
      <c r="C141" s="5"/>
      <c r="D141" s="12"/>
    </row>
    <row r="142" spans="2:4" ht="12">
      <c r="B142" s="5"/>
      <c r="C142" s="5"/>
      <c r="D142" s="12"/>
    </row>
    <row r="143" spans="2:4" ht="12">
      <c r="B143" s="5"/>
      <c r="C143" s="5"/>
      <c r="D143" s="12"/>
    </row>
    <row r="144" spans="2:4" ht="12">
      <c r="B144" s="5"/>
      <c r="C144" s="5"/>
      <c r="D144" s="12"/>
    </row>
    <row r="145" spans="2:4" ht="12">
      <c r="B145" s="5"/>
      <c r="C145" s="5"/>
      <c r="D145" s="12"/>
    </row>
    <row r="146" spans="2:4" ht="12">
      <c r="B146" s="5"/>
      <c r="C146" s="5"/>
      <c r="D146" s="12"/>
    </row>
    <row r="147" spans="2:4" ht="12">
      <c r="B147" s="5"/>
      <c r="C147" s="5"/>
      <c r="D147" s="12"/>
    </row>
    <row r="148" spans="2:4" ht="12">
      <c r="B148" s="5"/>
      <c r="C148" s="5"/>
      <c r="D148" s="12"/>
    </row>
    <row r="149" spans="2:4" ht="12">
      <c r="B149" s="5"/>
      <c r="C149" s="5"/>
      <c r="D149" s="12"/>
    </row>
    <row r="150" spans="2:4" ht="12">
      <c r="B150" s="5"/>
      <c r="C150" s="5"/>
      <c r="D150" s="12"/>
    </row>
    <row r="151" spans="2:4" ht="12">
      <c r="B151" s="5"/>
      <c r="C151" s="5"/>
      <c r="D151" s="12"/>
    </row>
    <row r="152" spans="2:4" ht="12">
      <c r="B152" s="5"/>
      <c r="C152" s="5"/>
      <c r="D152" s="12"/>
    </row>
    <row r="153" spans="2:4" ht="12">
      <c r="B153" s="5"/>
      <c r="C153" s="5"/>
      <c r="D153" s="12"/>
    </row>
    <row r="154" spans="2:4" ht="12">
      <c r="B154" s="5"/>
      <c r="C154" s="5"/>
      <c r="D154" s="12"/>
    </row>
    <row r="155" spans="2:4" ht="12">
      <c r="B155" s="5"/>
      <c r="C155" s="5"/>
      <c r="D155" s="12"/>
    </row>
    <row r="156" spans="2:4" ht="12">
      <c r="B156" s="5"/>
      <c r="C156" s="5"/>
      <c r="D156" s="12"/>
    </row>
    <row r="157" spans="2:4" ht="12">
      <c r="B157" s="5"/>
      <c r="C157" s="5"/>
      <c r="D157" s="12"/>
    </row>
    <row r="158" spans="2:4" ht="12">
      <c r="B158" s="5"/>
      <c r="C158" s="5"/>
      <c r="D158" s="12"/>
    </row>
    <row r="159" spans="2:4" ht="12">
      <c r="B159" s="5"/>
      <c r="C159" s="5"/>
      <c r="D159" s="12"/>
    </row>
    <row r="160" spans="2:4" ht="12">
      <c r="B160" s="5"/>
      <c r="C160" s="5"/>
      <c r="D160" s="12"/>
    </row>
    <row r="161" spans="2:4" ht="12">
      <c r="B161" s="5"/>
      <c r="C161" s="5"/>
      <c r="D161" s="12"/>
    </row>
    <row r="162" spans="2:4" ht="12">
      <c r="B162" s="5"/>
      <c r="C162" s="5"/>
      <c r="D162" s="12"/>
    </row>
    <row r="163" spans="2:4" ht="12">
      <c r="B163" s="5"/>
      <c r="C163" s="5"/>
      <c r="D163" s="12"/>
    </row>
    <row r="164" spans="2:4" ht="12">
      <c r="B164" s="5"/>
      <c r="C164" s="5"/>
      <c r="D164" s="12"/>
    </row>
    <row r="165" spans="2:4" ht="12">
      <c r="B165" s="5"/>
      <c r="C165" s="5"/>
      <c r="D165" s="12"/>
    </row>
    <row r="166" spans="2:4" ht="12">
      <c r="B166" s="5"/>
      <c r="C166" s="5"/>
      <c r="D166" s="12"/>
    </row>
    <row r="167" spans="2:4" ht="12">
      <c r="B167" s="5"/>
      <c r="C167" s="5"/>
      <c r="D167" s="12"/>
    </row>
    <row r="168" spans="2:4" ht="12">
      <c r="B168" s="5"/>
      <c r="C168" s="5"/>
      <c r="D168" s="12"/>
    </row>
    <row r="169" spans="2:4" ht="12">
      <c r="B169" s="5"/>
      <c r="C169" s="5"/>
      <c r="D169" s="12"/>
    </row>
    <row r="170" spans="2:4" ht="12">
      <c r="B170" s="5"/>
      <c r="C170" s="5"/>
      <c r="D170" s="12"/>
    </row>
    <row r="171" spans="2:4" ht="12">
      <c r="B171" s="5"/>
      <c r="C171" s="5"/>
      <c r="D171" s="12"/>
    </row>
    <row r="172" spans="2:4" ht="12">
      <c r="B172" s="5"/>
      <c r="C172" s="5"/>
      <c r="D172" s="12"/>
    </row>
    <row r="173" spans="2:4" ht="12">
      <c r="B173" s="5"/>
      <c r="C173" s="5"/>
      <c r="D173" s="12"/>
    </row>
    <row r="174" spans="2:4" ht="12">
      <c r="B174" s="5"/>
      <c r="C174" s="5"/>
      <c r="D174" s="12"/>
    </row>
    <row r="175" spans="2:4" ht="12">
      <c r="B175" s="5"/>
      <c r="C175" s="5"/>
      <c r="D175" s="12"/>
    </row>
    <row r="176" spans="2:4" ht="12">
      <c r="B176" s="5"/>
      <c r="C176" s="5"/>
      <c r="D176" s="12"/>
    </row>
    <row r="177" spans="2:4" ht="12">
      <c r="B177" s="5"/>
      <c r="C177" s="5"/>
      <c r="D177" s="12"/>
    </row>
    <row r="178" spans="2:4" ht="12">
      <c r="B178" s="5"/>
      <c r="C178" s="5"/>
      <c r="D178" s="12"/>
    </row>
    <row r="179" spans="2:4" ht="12">
      <c r="B179" s="5"/>
      <c r="C179" s="5"/>
      <c r="D179" s="12"/>
    </row>
    <row r="180" spans="2:4" ht="12">
      <c r="B180" s="5"/>
      <c r="C180" s="5"/>
      <c r="D180" s="12"/>
    </row>
    <row r="181" spans="2:4" ht="12">
      <c r="B181" s="5"/>
      <c r="C181" s="5"/>
      <c r="D181" s="12"/>
    </row>
    <row r="182" spans="2:4" ht="12">
      <c r="B182" s="5"/>
      <c r="C182" s="5"/>
      <c r="D182" s="12"/>
    </row>
    <row r="183" spans="2:4" ht="12">
      <c r="B183" s="5"/>
      <c r="C183" s="5"/>
      <c r="D183" s="12"/>
    </row>
    <row r="184" spans="2:4" ht="12">
      <c r="B184" s="5"/>
      <c r="C184" s="5"/>
      <c r="D184" s="12"/>
    </row>
    <row r="185" spans="2:4" ht="12">
      <c r="B185" s="5"/>
      <c r="C185" s="5"/>
      <c r="D185" s="12"/>
    </row>
    <row r="186" spans="2:4" ht="12">
      <c r="B186" s="5"/>
      <c r="C186" s="5"/>
      <c r="D186" s="12"/>
    </row>
    <row r="187" spans="2:4" ht="12">
      <c r="B187" s="5"/>
      <c r="C187" s="5"/>
      <c r="D187" s="12"/>
    </row>
    <row r="188" spans="2:4" ht="12">
      <c r="B188" s="5"/>
      <c r="C188" s="5"/>
      <c r="D188" s="12"/>
    </row>
    <row r="189" spans="2:4" ht="12">
      <c r="B189" s="5"/>
      <c r="C189" s="5"/>
      <c r="D189" s="12"/>
    </row>
    <row r="190" spans="2:4" ht="12">
      <c r="B190" s="5"/>
      <c r="C190" s="5"/>
      <c r="D190" s="12"/>
    </row>
    <row r="191" spans="2:4" ht="12">
      <c r="B191" s="5"/>
      <c r="C191" s="5"/>
      <c r="D191" s="12"/>
    </row>
    <row r="192" spans="2:4" ht="12">
      <c r="B192" s="5"/>
      <c r="C192" s="5"/>
      <c r="D192" s="12"/>
    </row>
    <row r="193" spans="2:4" ht="12">
      <c r="B193" s="5"/>
      <c r="C193" s="5"/>
      <c r="D193" s="12"/>
    </row>
    <row r="194" spans="2:4" ht="12">
      <c r="B194" s="5"/>
      <c r="C194" s="5"/>
      <c r="D194" s="12"/>
    </row>
    <row r="195" spans="2:4" ht="12">
      <c r="B195" s="5"/>
      <c r="C195" s="5"/>
      <c r="D195" s="12"/>
    </row>
    <row r="196" spans="2:4" ht="12">
      <c r="B196" s="5"/>
      <c r="C196" s="5"/>
      <c r="D196" s="12"/>
    </row>
    <row r="197" spans="2:4" ht="12">
      <c r="B197" s="5"/>
      <c r="C197" s="5"/>
      <c r="D197" s="12"/>
    </row>
    <row r="198" spans="2:4" ht="12">
      <c r="B198" s="5"/>
      <c r="C198" s="5"/>
      <c r="D198" s="12"/>
    </row>
    <row r="199" spans="2:4" ht="12">
      <c r="B199" s="5"/>
      <c r="C199" s="5"/>
      <c r="D199" s="12"/>
    </row>
    <row r="200" spans="2:4" ht="12">
      <c r="B200" s="5"/>
      <c r="C200" s="5"/>
      <c r="D200" s="12"/>
    </row>
    <row r="201" spans="2:4" ht="12">
      <c r="B201" s="5"/>
      <c r="C201" s="5"/>
      <c r="D201" s="12"/>
    </row>
    <row r="202" spans="2:4" ht="12">
      <c r="B202" s="5"/>
      <c r="C202" s="5"/>
      <c r="D202" s="12"/>
    </row>
    <row r="203" spans="2:4" ht="12">
      <c r="B203" s="5"/>
      <c r="C203" s="5"/>
      <c r="D203" s="12"/>
    </row>
    <row r="204" spans="2:4" ht="12">
      <c r="B204" s="5"/>
      <c r="C204" s="5"/>
      <c r="D204" s="12"/>
    </row>
    <row r="205" spans="2:4" ht="12">
      <c r="B205" s="5"/>
      <c r="C205" s="5"/>
      <c r="D205" s="12"/>
    </row>
    <row r="206" spans="2:4" ht="12">
      <c r="B206" s="5"/>
      <c r="C206" s="5"/>
      <c r="D206" s="12"/>
    </row>
    <row r="207" spans="2:4" ht="12">
      <c r="B207" s="5"/>
      <c r="C207" s="5"/>
      <c r="D207" s="12"/>
    </row>
    <row r="208" spans="2:4" ht="12">
      <c r="B208" s="5"/>
      <c r="C208" s="5"/>
      <c r="D208" s="12"/>
    </row>
    <row r="209" spans="2:4" ht="12">
      <c r="B209" s="5"/>
      <c r="C209" s="5"/>
      <c r="D209" s="12"/>
    </row>
    <row r="210" spans="2:4" ht="12">
      <c r="B210" s="5"/>
      <c r="C210" s="5"/>
      <c r="D210" s="12"/>
    </row>
    <row r="211" spans="2:4" ht="12">
      <c r="B211" s="5"/>
      <c r="C211" s="5"/>
      <c r="D211" s="12"/>
    </row>
    <row r="212" spans="2:4" ht="12">
      <c r="B212" s="5"/>
      <c r="C212" s="5"/>
      <c r="D212" s="12"/>
    </row>
    <row r="213" spans="2:4" ht="12">
      <c r="B213" s="5"/>
      <c r="C213" s="5"/>
      <c r="D213" s="12"/>
    </row>
    <row r="214" spans="2:4" ht="12">
      <c r="B214" s="5"/>
      <c r="C214" s="5"/>
      <c r="D214" s="12"/>
    </row>
    <row r="215" spans="2:4" ht="12">
      <c r="B215" s="5"/>
      <c r="C215" s="5"/>
      <c r="D215" s="12"/>
    </row>
    <row r="216" spans="2:4" ht="12">
      <c r="B216" s="5"/>
      <c r="C216" s="5"/>
      <c r="D216" s="12"/>
    </row>
    <row r="217" spans="2:4" ht="12">
      <c r="B217" s="5"/>
      <c r="C217" s="5"/>
      <c r="D217" s="12"/>
    </row>
    <row r="218" spans="2:4" ht="12">
      <c r="B218" s="5"/>
      <c r="C218" s="5"/>
      <c r="D218" s="12"/>
    </row>
    <row r="219" spans="2:4" ht="12">
      <c r="B219" s="5"/>
      <c r="C219" s="5"/>
      <c r="D219" s="12"/>
    </row>
    <row r="220" spans="2:4" ht="12">
      <c r="B220" s="5"/>
      <c r="C220" s="5"/>
      <c r="D220" s="12"/>
    </row>
    <row r="221" spans="2:4" ht="12">
      <c r="B221" s="5"/>
      <c r="C221" s="5"/>
      <c r="D221" s="12"/>
    </row>
    <row r="222" spans="2:4" ht="12">
      <c r="B222" s="5"/>
      <c r="C222" s="5"/>
      <c r="D222" s="12"/>
    </row>
    <row r="223" spans="2:4" ht="12">
      <c r="B223" s="5"/>
      <c r="C223" s="5"/>
      <c r="D223" s="12"/>
    </row>
    <row r="224" spans="2:4" ht="12">
      <c r="B224" s="5"/>
      <c r="C224" s="5"/>
      <c r="D224" s="12"/>
    </row>
    <row r="225" spans="2:4" ht="12">
      <c r="B225" s="5"/>
      <c r="C225" s="5"/>
      <c r="D225" s="12"/>
    </row>
    <row r="226" spans="2:4" ht="12">
      <c r="B226" s="5"/>
      <c r="C226" s="5"/>
      <c r="D226" s="12"/>
    </row>
    <row r="227" spans="2:4" ht="12">
      <c r="B227" s="5"/>
      <c r="C227" s="5"/>
      <c r="D227" s="12"/>
    </row>
    <row r="228" spans="2:4" ht="12">
      <c r="B228" s="5"/>
      <c r="C228" s="5"/>
      <c r="D228" s="12"/>
    </row>
    <row r="229" spans="2:4" ht="12">
      <c r="B229" s="5"/>
      <c r="C229" s="5"/>
      <c r="D229" s="12"/>
    </row>
    <row r="230" spans="2:4" ht="12">
      <c r="B230" s="5"/>
      <c r="C230" s="5"/>
      <c r="D230" s="12"/>
    </row>
    <row r="231" spans="2:4" ht="12">
      <c r="B231" s="5"/>
      <c r="C231" s="5"/>
      <c r="D231" s="12"/>
    </row>
    <row r="232" spans="2:4" ht="12">
      <c r="B232" s="5"/>
      <c r="C232" s="5"/>
      <c r="D232" s="12"/>
    </row>
    <row r="233" spans="2:4" ht="12">
      <c r="B233" s="5"/>
      <c r="C233" s="5"/>
      <c r="D233" s="12"/>
    </row>
    <row r="234" spans="2:4" ht="12">
      <c r="B234" s="5"/>
      <c r="C234" s="5"/>
      <c r="D234" s="12"/>
    </row>
    <row r="235" spans="2:4" ht="12">
      <c r="B235" s="5"/>
      <c r="C235" s="5"/>
      <c r="D235" s="12"/>
    </row>
    <row r="236" spans="2:4" ht="12">
      <c r="B236" s="5"/>
      <c r="C236" s="5"/>
      <c r="D236" s="12"/>
    </row>
    <row r="237" spans="2:4" ht="12">
      <c r="B237" s="5"/>
      <c r="C237" s="5"/>
      <c r="D237" s="12"/>
    </row>
    <row r="238" spans="2:4" ht="12">
      <c r="B238" s="5"/>
      <c r="C238" s="5"/>
      <c r="D238" s="12"/>
    </row>
    <row r="239" spans="2:4" ht="12">
      <c r="B239" s="5"/>
      <c r="C239" s="5"/>
      <c r="D239" s="12"/>
    </row>
    <row r="240" spans="2:4" ht="12">
      <c r="B240" s="5"/>
      <c r="C240" s="5"/>
      <c r="D240" s="12"/>
    </row>
    <row r="241" spans="2:4" ht="12">
      <c r="B241" s="5"/>
      <c r="C241" s="5"/>
      <c r="D241" s="12"/>
    </row>
    <row r="242" spans="2:4" ht="12">
      <c r="B242" s="5"/>
      <c r="C242" s="5"/>
      <c r="D242" s="12"/>
    </row>
    <row r="243" spans="2:4" ht="12">
      <c r="B243" s="5"/>
      <c r="C243" s="5"/>
      <c r="D243" s="12"/>
    </row>
    <row r="244" spans="2:4" ht="12">
      <c r="B244" s="5"/>
      <c r="C244" s="5"/>
      <c r="D244" s="12"/>
    </row>
    <row r="245" spans="2:4" ht="12">
      <c r="B245" s="5"/>
      <c r="C245" s="5"/>
      <c r="D245" s="12"/>
    </row>
    <row r="246" spans="2:4" ht="12">
      <c r="B246" s="5"/>
      <c r="C246" s="5"/>
      <c r="D246" s="12"/>
    </row>
    <row r="247" spans="2:4" ht="12">
      <c r="B247" s="5"/>
      <c r="C247" s="5"/>
      <c r="D247" s="12"/>
    </row>
    <row r="248" spans="2:4" ht="12">
      <c r="B248" s="5"/>
      <c r="C248" s="5"/>
      <c r="D248" s="12"/>
    </row>
    <row r="249" spans="2:4" ht="12">
      <c r="B249" s="5"/>
      <c r="C249" s="5"/>
      <c r="D249" s="12"/>
    </row>
    <row r="250" ht="12">
      <c r="D250" s="12"/>
    </row>
    <row r="251" ht="12">
      <c r="D251" s="12"/>
    </row>
    <row r="252" ht="12">
      <c r="D252" s="12"/>
    </row>
    <row r="253" ht="12">
      <c r="D253" s="12"/>
    </row>
    <row r="254" ht="12">
      <c r="D254" s="12"/>
    </row>
    <row r="255" ht="12">
      <c r="D255" s="12"/>
    </row>
    <row r="256" ht="12">
      <c r="D256" s="12"/>
    </row>
    <row r="257" ht="12">
      <c r="D257" s="12"/>
    </row>
    <row r="258" ht="12">
      <c r="D258" s="12"/>
    </row>
    <row r="259" ht="12">
      <c r="D259" s="12"/>
    </row>
    <row r="260" ht="12">
      <c r="D260" s="12"/>
    </row>
    <row r="261" ht="12">
      <c r="D261" s="12"/>
    </row>
    <row r="262" ht="12">
      <c r="D262" s="12"/>
    </row>
    <row r="263" ht="12">
      <c r="D263" s="12"/>
    </row>
    <row r="264" ht="12">
      <c r="D264" s="12"/>
    </row>
    <row r="265" ht="12">
      <c r="D265" s="12"/>
    </row>
    <row r="266" ht="12">
      <c r="D266" s="12"/>
    </row>
    <row r="267" ht="12">
      <c r="D267" s="12"/>
    </row>
    <row r="268" ht="12">
      <c r="D268" s="12"/>
    </row>
    <row r="269" ht="12">
      <c r="D269" s="12"/>
    </row>
    <row r="270" ht="12">
      <c r="D270" s="12"/>
    </row>
    <row r="271" ht="12">
      <c r="D271" s="12"/>
    </row>
    <row r="272" ht="12">
      <c r="D272" s="12"/>
    </row>
    <row r="273" ht="12">
      <c r="D273" s="12"/>
    </row>
    <row r="274" ht="12">
      <c r="D274" s="12"/>
    </row>
    <row r="275" ht="12">
      <c r="D275" s="12"/>
    </row>
    <row r="276" ht="12">
      <c r="D276" s="12"/>
    </row>
    <row r="277" ht="12">
      <c r="D277" s="12"/>
    </row>
    <row r="278" ht="12">
      <c r="D278" s="12"/>
    </row>
    <row r="279" ht="12">
      <c r="D279" s="12"/>
    </row>
    <row r="280" ht="12">
      <c r="D280" s="12"/>
    </row>
    <row r="281" ht="12">
      <c r="D281" s="12"/>
    </row>
    <row r="282" ht="12">
      <c r="D282" s="12"/>
    </row>
    <row r="283" ht="12">
      <c r="D283" s="12"/>
    </row>
    <row r="284" ht="12">
      <c r="D284" s="12"/>
    </row>
    <row r="285" ht="12">
      <c r="D285" s="12"/>
    </row>
    <row r="286" ht="12">
      <c r="D286" s="12"/>
    </row>
    <row r="287" ht="12">
      <c r="D287" s="12"/>
    </row>
    <row r="288" ht="12">
      <c r="D288" s="12"/>
    </row>
    <row r="289" ht="12">
      <c r="D289" s="12"/>
    </row>
    <row r="290" ht="12">
      <c r="D290" s="12"/>
    </row>
    <row r="291" ht="12">
      <c r="D291" s="12"/>
    </row>
    <row r="292" ht="12">
      <c r="D292" s="12"/>
    </row>
    <row r="293" ht="12">
      <c r="D293" s="12"/>
    </row>
    <row r="294" ht="12">
      <c r="D294" s="12"/>
    </row>
    <row r="295" ht="12">
      <c r="D295" s="12"/>
    </row>
    <row r="296" ht="12">
      <c r="D296" s="12"/>
    </row>
    <row r="297" ht="12">
      <c r="D297" s="12"/>
    </row>
    <row r="298" ht="12">
      <c r="D298" s="12"/>
    </row>
    <row r="299" ht="12">
      <c r="D299" s="12"/>
    </row>
    <row r="300" ht="12">
      <c r="D300" s="12"/>
    </row>
    <row r="301" ht="12">
      <c r="D301" s="12"/>
    </row>
    <row r="302" ht="12">
      <c r="D302" s="12"/>
    </row>
    <row r="303" ht="12">
      <c r="D303" s="12"/>
    </row>
    <row r="304" ht="12">
      <c r="D304" s="12"/>
    </row>
    <row r="305" ht="12">
      <c r="D305" s="12"/>
    </row>
    <row r="306" ht="12">
      <c r="D306" s="12"/>
    </row>
    <row r="307" ht="12">
      <c r="D307" s="12"/>
    </row>
    <row r="308" ht="12">
      <c r="D308" s="12"/>
    </row>
    <row r="309" ht="12">
      <c r="D309" s="12"/>
    </row>
    <row r="310" ht="12">
      <c r="D310" s="12"/>
    </row>
    <row r="311" ht="12">
      <c r="D311" s="12"/>
    </row>
    <row r="312" ht="12">
      <c r="D312" s="12"/>
    </row>
    <row r="313" ht="12">
      <c r="D313" s="12"/>
    </row>
    <row r="314" ht="12">
      <c r="D314" s="12"/>
    </row>
    <row r="315" ht="12">
      <c r="D315" s="12"/>
    </row>
    <row r="316" ht="12">
      <c r="D316" s="12"/>
    </row>
    <row r="317" ht="12">
      <c r="D317" s="12"/>
    </row>
    <row r="318" ht="12">
      <c r="D318" s="12"/>
    </row>
    <row r="319" ht="12">
      <c r="D319" s="12"/>
    </row>
    <row r="320" ht="12">
      <c r="D320" s="12"/>
    </row>
    <row r="321" ht="12">
      <c r="D321" s="12"/>
    </row>
    <row r="322" ht="12">
      <c r="D322" s="12"/>
    </row>
    <row r="323" ht="12">
      <c r="D323" s="12"/>
    </row>
    <row r="324" ht="12">
      <c r="D324" s="12"/>
    </row>
    <row r="325" ht="12">
      <c r="D325" s="12"/>
    </row>
    <row r="326" ht="12">
      <c r="D326" s="12"/>
    </row>
    <row r="327" ht="12">
      <c r="D327" s="12"/>
    </row>
    <row r="328" ht="12">
      <c r="D328" s="12"/>
    </row>
    <row r="329" ht="12">
      <c r="D329" s="12"/>
    </row>
    <row r="330" ht="12">
      <c r="D330" s="12"/>
    </row>
    <row r="331" ht="12">
      <c r="D331" s="12"/>
    </row>
    <row r="332" ht="12">
      <c r="D332" s="12"/>
    </row>
    <row r="333" ht="12">
      <c r="D333" s="12"/>
    </row>
    <row r="334" ht="12">
      <c r="D334" s="12"/>
    </row>
    <row r="335" ht="12">
      <c r="D335" s="12"/>
    </row>
    <row r="336" ht="12">
      <c r="D336" s="12"/>
    </row>
    <row r="337" ht="12">
      <c r="D337" s="12"/>
    </row>
    <row r="338" ht="12">
      <c r="D338" s="12"/>
    </row>
    <row r="339" ht="12">
      <c r="D339" s="12"/>
    </row>
    <row r="340" ht="12">
      <c r="D340" s="12"/>
    </row>
    <row r="341" ht="12">
      <c r="D341" s="12"/>
    </row>
    <row r="342" ht="12">
      <c r="D342" s="12"/>
    </row>
    <row r="343" ht="12">
      <c r="D343" s="12"/>
    </row>
    <row r="344" ht="12">
      <c r="D344" s="12"/>
    </row>
    <row r="345" ht="12">
      <c r="D345" s="12"/>
    </row>
    <row r="346" ht="12">
      <c r="D346" s="12"/>
    </row>
    <row r="347" ht="12">
      <c r="D347" s="12"/>
    </row>
    <row r="348" ht="12">
      <c r="D348" s="12"/>
    </row>
    <row r="349" ht="12">
      <c r="D349" s="12"/>
    </row>
    <row r="350" ht="12">
      <c r="D350" s="12"/>
    </row>
    <row r="351" ht="12">
      <c r="D351" s="12"/>
    </row>
    <row r="352" ht="12">
      <c r="D352" s="12"/>
    </row>
    <row r="353" ht="12">
      <c r="D353" s="12"/>
    </row>
    <row r="354" ht="12">
      <c r="D354" s="12"/>
    </row>
    <row r="355" ht="12">
      <c r="D355" s="12"/>
    </row>
    <row r="356" ht="12">
      <c r="D356" s="12"/>
    </row>
    <row r="357" ht="12">
      <c r="D357" s="12"/>
    </row>
    <row r="358" ht="12">
      <c r="D358" s="12"/>
    </row>
    <row r="359" ht="12">
      <c r="D359" s="12"/>
    </row>
    <row r="360" ht="12">
      <c r="D360" s="12"/>
    </row>
    <row r="361" ht="12">
      <c r="D361" s="13"/>
    </row>
    <row r="362" ht="12">
      <c r="D362" s="13"/>
    </row>
    <row r="363" ht="12">
      <c r="D363" s="13"/>
    </row>
    <row r="364" ht="12">
      <c r="D364" s="13"/>
    </row>
    <row r="365" ht="12">
      <c r="D365" s="13"/>
    </row>
    <row r="366" ht="12">
      <c r="D366" s="13"/>
    </row>
    <row r="367" ht="12">
      <c r="D367" s="13"/>
    </row>
    <row r="368" ht="12">
      <c r="D368" s="13"/>
    </row>
    <row r="369" ht="12">
      <c r="D369" s="13"/>
    </row>
    <row r="370" ht="12">
      <c r="D370" s="13"/>
    </row>
    <row r="371" ht="12">
      <c r="D371" s="13"/>
    </row>
    <row r="372" ht="12">
      <c r="D372" s="13"/>
    </row>
    <row r="373" ht="12">
      <c r="D373" s="13"/>
    </row>
    <row r="374" ht="12">
      <c r="D374" s="13"/>
    </row>
    <row r="375" ht="12">
      <c r="D375" s="13"/>
    </row>
    <row r="376" ht="12">
      <c r="D376" s="13"/>
    </row>
    <row r="377" ht="12">
      <c r="D377" s="13"/>
    </row>
    <row r="378" ht="12">
      <c r="D378" s="13"/>
    </row>
    <row r="379" ht="12">
      <c r="D379" s="6"/>
    </row>
    <row r="380" ht="12">
      <c r="D380" s="6"/>
    </row>
    <row r="381" ht="12">
      <c r="D381" s="6"/>
    </row>
    <row r="382" ht="12">
      <c r="D382" s="6"/>
    </row>
    <row r="383" ht="12">
      <c r="D383" s="6"/>
    </row>
    <row r="384" ht="12">
      <c r="D384" s="6"/>
    </row>
    <row r="385" ht="12">
      <c r="D385" s="6"/>
    </row>
    <row r="386" ht="12">
      <c r="D386" s="6"/>
    </row>
    <row r="387" ht="12">
      <c r="D387" s="6"/>
    </row>
    <row r="388" ht="12">
      <c r="D388" s="6"/>
    </row>
    <row r="389" ht="12">
      <c r="D389" s="6"/>
    </row>
    <row r="390" ht="12">
      <c r="D390" s="6"/>
    </row>
    <row r="391" ht="12">
      <c r="D391" s="6"/>
    </row>
    <row r="392" ht="12">
      <c r="D392" s="6"/>
    </row>
    <row r="393" ht="12">
      <c r="D393" s="6"/>
    </row>
    <row r="394" ht="12">
      <c r="D394" s="6"/>
    </row>
    <row r="395" ht="12">
      <c r="D395" s="6"/>
    </row>
    <row r="396" ht="12">
      <c r="D396" s="6"/>
    </row>
    <row r="397" ht="12">
      <c r="D397" s="6"/>
    </row>
    <row r="398" ht="12">
      <c r="D398" s="6"/>
    </row>
    <row r="399" ht="12">
      <c r="D399" s="6"/>
    </row>
    <row r="400" ht="12">
      <c r="D400" s="6"/>
    </row>
    <row r="401" ht="12">
      <c r="D401" s="6"/>
    </row>
    <row r="402" ht="12">
      <c r="D402" s="6"/>
    </row>
    <row r="403" ht="12">
      <c r="D403" s="6"/>
    </row>
    <row r="404" ht="12">
      <c r="D404" s="6"/>
    </row>
    <row r="405" ht="12">
      <c r="D405" s="6"/>
    </row>
    <row r="406" ht="12">
      <c r="D406" s="6"/>
    </row>
    <row r="407" ht="12">
      <c r="D407" s="6"/>
    </row>
    <row r="408" ht="12">
      <c r="D408" s="6"/>
    </row>
    <row r="409" ht="12">
      <c r="D409" s="6"/>
    </row>
    <row r="410" ht="12">
      <c r="D410" s="6"/>
    </row>
    <row r="411" ht="12">
      <c r="D411" s="6"/>
    </row>
    <row r="412" ht="12">
      <c r="D412" s="6"/>
    </row>
    <row r="413" ht="12">
      <c r="D413" s="6"/>
    </row>
    <row r="414" ht="12">
      <c r="D414" s="6"/>
    </row>
    <row r="415" ht="12">
      <c r="D415" s="6"/>
    </row>
    <row r="416" ht="12">
      <c r="D416" s="6"/>
    </row>
    <row r="417" ht="12">
      <c r="D417" s="6"/>
    </row>
    <row r="418" ht="12">
      <c r="D418" s="6"/>
    </row>
    <row r="419" ht="12">
      <c r="D419" s="6"/>
    </row>
    <row r="420" ht="12">
      <c r="D420" s="6"/>
    </row>
    <row r="421" ht="12">
      <c r="D421" s="6"/>
    </row>
    <row r="422" ht="12">
      <c r="D422" s="6"/>
    </row>
    <row r="423" ht="12">
      <c r="D423" s="6"/>
    </row>
    <row r="424" ht="12">
      <c r="D424" s="6"/>
    </row>
    <row r="425" ht="12">
      <c r="D425" s="6"/>
    </row>
    <row r="426" ht="12">
      <c r="D426" s="6"/>
    </row>
    <row r="427" ht="12">
      <c r="D427" s="6"/>
    </row>
    <row r="428" ht="12">
      <c r="D428" s="6"/>
    </row>
    <row r="429" ht="12">
      <c r="D429" s="6"/>
    </row>
    <row r="430" ht="12">
      <c r="D430" s="6"/>
    </row>
    <row r="431" ht="12">
      <c r="D431" s="6"/>
    </row>
    <row r="432" ht="12">
      <c r="D432" s="6"/>
    </row>
    <row r="433" ht="12">
      <c r="D433" s="6"/>
    </row>
    <row r="434" ht="12">
      <c r="D434" s="6"/>
    </row>
    <row r="435" ht="12">
      <c r="D435" s="6"/>
    </row>
    <row r="436" ht="12">
      <c r="D436" s="6"/>
    </row>
    <row r="437" ht="12">
      <c r="D437" s="6"/>
    </row>
    <row r="438" ht="12">
      <c r="D438" s="6"/>
    </row>
    <row r="439" ht="12">
      <c r="D439" s="6"/>
    </row>
    <row r="440" ht="12">
      <c r="D440" s="6"/>
    </row>
    <row r="441" ht="12">
      <c r="D441" s="6"/>
    </row>
    <row r="442" ht="12">
      <c r="D442" s="6"/>
    </row>
    <row r="443" ht="12">
      <c r="D443" s="6"/>
    </row>
    <row r="444" ht="12">
      <c r="D444" s="6"/>
    </row>
    <row r="445" ht="12">
      <c r="D445" s="6"/>
    </row>
    <row r="446" ht="12">
      <c r="D446" s="6"/>
    </row>
    <row r="447" ht="12">
      <c r="D447" s="6"/>
    </row>
    <row r="448" ht="12">
      <c r="D448" s="6"/>
    </row>
    <row r="449" ht="12">
      <c r="D449" s="6"/>
    </row>
    <row r="450" ht="12">
      <c r="D450" s="6"/>
    </row>
    <row r="451" ht="12">
      <c r="D451" s="6"/>
    </row>
    <row r="452" ht="12">
      <c r="D452" s="6"/>
    </row>
    <row r="453" ht="12">
      <c r="D453" s="6"/>
    </row>
    <row r="454" ht="12">
      <c r="D454" s="6"/>
    </row>
    <row r="455" ht="12">
      <c r="D455" s="6"/>
    </row>
    <row r="456" ht="12">
      <c r="D456" s="6"/>
    </row>
    <row r="457" ht="12">
      <c r="D457" s="6"/>
    </row>
    <row r="458" ht="12">
      <c r="D458" s="6"/>
    </row>
    <row r="459" ht="12">
      <c r="D459" s="6"/>
    </row>
    <row r="460" ht="12">
      <c r="D460" s="6"/>
    </row>
    <row r="461" ht="12">
      <c r="D461" s="6"/>
    </row>
    <row r="462" ht="12">
      <c r="D462" s="6"/>
    </row>
    <row r="463" ht="12">
      <c r="D463" s="6"/>
    </row>
    <row r="464" ht="12">
      <c r="D464" s="6"/>
    </row>
    <row r="465" ht="12">
      <c r="D465" s="6"/>
    </row>
    <row r="466" ht="12">
      <c r="D466" s="6"/>
    </row>
    <row r="467" ht="12">
      <c r="D467" s="6"/>
    </row>
    <row r="468" ht="12">
      <c r="D468" s="6"/>
    </row>
    <row r="469" ht="12">
      <c r="D469" s="6"/>
    </row>
    <row r="470" ht="12">
      <c r="D470" s="6"/>
    </row>
    <row r="471" ht="12">
      <c r="D471" s="6"/>
    </row>
    <row r="472" ht="12">
      <c r="D472" s="6"/>
    </row>
    <row r="473" ht="12">
      <c r="D473" s="6"/>
    </row>
    <row r="474" ht="12">
      <c r="D474" s="6"/>
    </row>
    <row r="475" ht="12">
      <c r="D475" s="6"/>
    </row>
    <row r="476" ht="12">
      <c r="D476" s="6"/>
    </row>
    <row r="477" ht="12">
      <c r="D477" s="6"/>
    </row>
    <row r="478" ht="12">
      <c r="D478" s="6"/>
    </row>
    <row r="479" ht="12">
      <c r="D479" s="6"/>
    </row>
    <row r="480" ht="12">
      <c r="D480" s="6"/>
    </row>
    <row r="481" ht="12">
      <c r="D481" s="6"/>
    </row>
    <row r="482" ht="12">
      <c r="D482" s="6"/>
    </row>
    <row r="483" ht="12">
      <c r="D483" s="6"/>
    </row>
    <row r="484" ht="12">
      <c r="D484" s="6"/>
    </row>
    <row r="485" ht="12">
      <c r="D485" s="6"/>
    </row>
    <row r="486" ht="12">
      <c r="D486" s="6"/>
    </row>
    <row r="487" ht="12">
      <c r="D487" s="6"/>
    </row>
    <row r="488" ht="12">
      <c r="D488" s="6"/>
    </row>
    <row r="489" ht="12">
      <c r="D489" s="6"/>
    </row>
    <row r="490" ht="12">
      <c r="D490" s="6"/>
    </row>
    <row r="491" ht="12">
      <c r="D491" s="6"/>
    </row>
    <row r="492" ht="12">
      <c r="D492" s="6"/>
    </row>
    <row r="493" ht="12">
      <c r="D493" s="6"/>
    </row>
    <row r="494" ht="12">
      <c r="D494" s="6"/>
    </row>
    <row r="495" ht="12">
      <c r="D495" s="6"/>
    </row>
    <row r="496" ht="12">
      <c r="D496" s="6"/>
    </row>
    <row r="497" ht="12">
      <c r="D497" s="6"/>
    </row>
    <row r="498" ht="12">
      <c r="D498" s="6"/>
    </row>
    <row r="499" ht="12">
      <c r="D499" s="6"/>
    </row>
    <row r="500" ht="12">
      <c r="D500" s="6"/>
    </row>
    <row r="501" ht="12">
      <c r="D501" s="6"/>
    </row>
    <row r="502" ht="12">
      <c r="D502" s="6"/>
    </row>
    <row r="503" ht="12">
      <c r="D503" s="6"/>
    </row>
    <row r="504" ht="12">
      <c r="D504" s="6"/>
    </row>
    <row r="505" ht="12">
      <c r="D505" s="6"/>
    </row>
    <row r="506" ht="12">
      <c r="D506" s="6"/>
    </row>
    <row r="507" ht="12">
      <c r="D507" s="6"/>
    </row>
    <row r="508" ht="12">
      <c r="D508" s="6"/>
    </row>
    <row r="509" ht="12">
      <c r="D509" s="6"/>
    </row>
    <row r="510" ht="12">
      <c r="D510" s="6"/>
    </row>
    <row r="511" ht="12">
      <c r="D511" s="6"/>
    </row>
    <row r="512" ht="12">
      <c r="D512" s="6"/>
    </row>
    <row r="513" ht="12">
      <c r="D513" s="6"/>
    </row>
    <row r="514" ht="12">
      <c r="D514" s="6"/>
    </row>
    <row r="515" ht="12">
      <c r="D515" s="6"/>
    </row>
    <row r="516" ht="12">
      <c r="D516" s="6"/>
    </row>
    <row r="517" ht="12">
      <c r="D517" s="6"/>
    </row>
    <row r="518" ht="12">
      <c r="D518" s="6"/>
    </row>
    <row r="519" ht="12">
      <c r="D519" s="6"/>
    </row>
    <row r="520" ht="12">
      <c r="D520" s="6"/>
    </row>
    <row r="521" ht="12">
      <c r="D521" s="6"/>
    </row>
    <row r="522" ht="12">
      <c r="D522" s="6"/>
    </row>
    <row r="523" ht="12">
      <c r="D523" s="6"/>
    </row>
    <row r="524" ht="12">
      <c r="D524" s="6"/>
    </row>
    <row r="525" ht="12">
      <c r="D525" s="6"/>
    </row>
    <row r="526" ht="12">
      <c r="D526" s="6"/>
    </row>
    <row r="527" ht="12">
      <c r="D527" s="6"/>
    </row>
    <row r="528" ht="12">
      <c r="D528" s="6"/>
    </row>
    <row r="529" ht="12">
      <c r="D529" s="6"/>
    </row>
    <row r="530" ht="12">
      <c r="D530" s="6"/>
    </row>
    <row r="531" ht="12">
      <c r="D531" s="6"/>
    </row>
    <row r="532" ht="12">
      <c r="D532" s="6"/>
    </row>
    <row r="533" ht="12">
      <c r="D533" s="6"/>
    </row>
    <row r="534" ht="12">
      <c r="D534" s="6"/>
    </row>
    <row r="535" ht="12">
      <c r="D535" s="6"/>
    </row>
    <row r="536" ht="12">
      <c r="D536" s="6"/>
    </row>
    <row r="537" ht="12">
      <c r="D537" s="6"/>
    </row>
    <row r="538" ht="12">
      <c r="D538" s="6"/>
    </row>
    <row r="539" ht="12">
      <c r="D539" s="6"/>
    </row>
    <row r="540" ht="12">
      <c r="D540" s="6"/>
    </row>
    <row r="541" ht="12">
      <c r="D541" s="6"/>
    </row>
    <row r="542" ht="12">
      <c r="D542" s="6"/>
    </row>
    <row r="543" ht="12">
      <c r="D543" s="6"/>
    </row>
    <row r="544" ht="12">
      <c r="D544" s="6"/>
    </row>
    <row r="545" ht="12">
      <c r="D545" s="6"/>
    </row>
    <row r="546" ht="12">
      <c r="D546" s="6"/>
    </row>
    <row r="547" ht="12">
      <c r="D547" s="6"/>
    </row>
    <row r="548" ht="12">
      <c r="D548" s="6"/>
    </row>
    <row r="549" ht="12">
      <c r="D549" s="6"/>
    </row>
    <row r="550" ht="12">
      <c r="D550" s="6"/>
    </row>
    <row r="551" ht="12">
      <c r="D551" s="6"/>
    </row>
    <row r="552" ht="12">
      <c r="D552" s="6"/>
    </row>
    <row r="553" ht="12">
      <c r="D553" s="6"/>
    </row>
    <row r="554" ht="12">
      <c r="D554" s="6"/>
    </row>
    <row r="555" ht="12">
      <c r="D555" s="6"/>
    </row>
    <row r="556" ht="12">
      <c r="D556" s="6"/>
    </row>
    <row r="557" ht="12">
      <c r="D557" s="6"/>
    </row>
    <row r="558" ht="12">
      <c r="D558" s="6"/>
    </row>
    <row r="559" ht="12">
      <c r="D559" s="6"/>
    </row>
    <row r="560" ht="12">
      <c r="D560" s="6"/>
    </row>
    <row r="561" ht="12">
      <c r="D561" s="6"/>
    </row>
    <row r="562" ht="12">
      <c r="D562" s="6"/>
    </row>
    <row r="563" ht="12">
      <c r="D563" s="6"/>
    </row>
    <row r="564" ht="12">
      <c r="D564" s="6"/>
    </row>
    <row r="565" ht="12">
      <c r="D565" s="6"/>
    </row>
    <row r="566" ht="12">
      <c r="D566" s="6"/>
    </row>
    <row r="567" ht="12">
      <c r="D567" s="6"/>
    </row>
    <row r="568" ht="12">
      <c r="D568" s="6"/>
    </row>
    <row r="569" ht="12">
      <c r="D569" s="6"/>
    </row>
    <row r="570" ht="12">
      <c r="D570" s="6"/>
    </row>
    <row r="571" ht="12">
      <c r="D571" s="6"/>
    </row>
    <row r="572" ht="12">
      <c r="D572" s="6"/>
    </row>
    <row r="573" ht="12">
      <c r="D573" s="6"/>
    </row>
    <row r="574" ht="12">
      <c r="D574" s="6"/>
    </row>
    <row r="575" ht="12">
      <c r="D575" s="6"/>
    </row>
    <row r="576" ht="12">
      <c r="D576" s="6"/>
    </row>
    <row r="577" ht="12">
      <c r="D577" s="6"/>
    </row>
    <row r="578" ht="12">
      <c r="D578" s="6"/>
    </row>
    <row r="579" ht="12">
      <c r="D579" s="6"/>
    </row>
    <row r="580" ht="12">
      <c r="D580" s="6"/>
    </row>
    <row r="581" ht="12">
      <c r="D581" s="6"/>
    </row>
    <row r="582" ht="12">
      <c r="D582" s="6"/>
    </row>
    <row r="583" ht="12">
      <c r="D583" s="6"/>
    </row>
    <row r="584" ht="12">
      <c r="D584" s="6"/>
    </row>
    <row r="585" ht="12">
      <c r="D585" s="6"/>
    </row>
    <row r="586" ht="12">
      <c r="D586" s="6"/>
    </row>
    <row r="587" ht="12">
      <c r="D587" s="6"/>
    </row>
    <row r="588" ht="12">
      <c r="D588" s="6"/>
    </row>
    <row r="589" ht="12">
      <c r="D589" s="6"/>
    </row>
    <row r="590" ht="12">
      <c r="D590" s="6"/>
    </row>
    <row r="591" ht="12">
      <c r="D591" s="6"/>
    </row>
    <row r="592" ht="12">
      <c r="D592" s="6"/>
    </row>
    <row r="593" ht="12">
      <c r="D593" s="6"/>
    </row>
    <row r="594" ht="12">
      <c r="D594" s="6"/>
    </row>
    <row r="595" ht="12">
      <c r="D595" s="6"/>
    </row>
    <row r="596" ht="12">
      <c r="D596" s="6"/>
    </row>
    <row r="597" ht="12">
      <c r="D597" s="6"/>
    </row>
    <row r="598" ht="12">
      <c r="D598" s="6"/>
    </row>
    <row r="599" ht="12">
      <c r="D599" s="6"/>
    </row>
    <row r="600" ht="12">
      <c r="D600" s="6"/>
    </row>
    <row r="601" ht="12">
      <c r="D601" s="6"/>
    </row>
    <row r="602" ht="12">
      <c r="D602" s="6"/>
    </row>
    <row r="603" ht="12">
      <c r="D603" s="6"/>
    </row>
    <row r="604" ht="12">
      <c r="D604" s="6"/>
    </row>
    <row r="605" ht="12">
      <c r="D605" s="6"/>
    </row>
    <row r="606" ht="12">
      <c r="D606" s="6"/>
    </row>
    <row r="607" ht="12">
      <c r="D607" s="6"/>
    </row>
    <row r="608" ht="12">
      <c r="D608" s="6"/>
    </row>
    <row r="609" ht="12">
      <c r="D609" s="6"/>
    </row>
    <row r="610" ht="12">
      <c r="D610" s="6"/>
    </row>
    <row r="611" ht="12">
      <c r="D611" s="6"/>
    </row>
    <row r="612" ht="12">
      <c r="D612" s="6"/>
    </row>
    <row r="613" ht="12">
      <c r="D613" s="6"/>
    </row>
    <row r="614" ht="12">
      <c r="D614" s="6"/>
    </row>
    <row r="615" ht="12">
      <c r="D615" s="6"/>
    </row>
    <row r="616" ht="12">
      <c r="D616" s="6"/>
    </row>
    <row r="617" ht="12">
      <c r="D617" s="6"/>
    </row>
    <row r="618" ht="12">
      <c r="D618" s="6"/>
    </row>
    <row r="619" ht="12">
      <c r="D619" s="6"/>
    </row>
    <row r="620" ht="12">
      <c r="D620" s="6"/>
    </row>
    <row r="621" ht="12">
      <c r="D621" s="6"/>
    </row>
    <row r="622" ht="12">
      <c r="D622" s="6"/>
    </row>
    <row r="623" ht="12">
      <c r="D623" s="6"/>
    </row>
    <row r="624" ht="12">
      <c r="D624" s="6"/>
    </row>
    <row r="625" ht="12">
      <c r="D625" s="6"/>
    </row>
    <row r="626" ht="12">
      <c r="D626" s="6"/>
    </row>
    <row r="627" ht="12">
      <c r="D627" s="6"/>
    </row>
    <row r="628" ht="12">
      <c r="D628" s="6"/>
    </row>
    <row r="629" ht="12">
      <c r="D629" s="6"/>
    </row>
    <row r="630" ht="12">
      <c r="D630" s="6"/>
    </row>
    <row r="631" ht="12">
      <c r="D631" s="6"/>
    </row>
    <row r="632" ht="12">
      <c r="D632" s="6"/>
    </row>
    <row r="633" ht="12">
      <c r="D633" s="6"/>
    </row>
    <row r="634" ht="12">
      <c r="D634" s="6"/>
    </row>
    <row r="635" ht="12">
      <c r="D635" s="6"/>
    </row>
    <row r="636" ht="12">
      <c r="D636" s="6"/>
    </row>
    <row r="637" ht="12">
      <c r="D637" s="6"/>
    </row>
    <row r="638" ht="12">
      <c r="D638" s="6"/>
    </row>
    <row r="639" ht="12">
      <c r="D639" s="6"/>
    </row>
    <row r="640" ht="12">
      <c r="D640" s="6"/>
    </row>
    <row r="641" ht="12">
      <c r="D641" s="6"/>
    </row>
    <row r="642" ht="12">
      <c r="D642" s="6"/>
    </row>
    <row r="643" ht="12">
      <c r="D643" s="6"/>
    </row>
    <row r="644" ht="12">
      <c r="D644" s="6"/>
    </row>
    <row r="645" ht="12">
      <c r="D645" s="6"/>
    </row>
    <row r="646" ht="12">
      <c r="D646" s="6"/>
    </row>
    <row r="647" ht="12">
      <c r="D647" s="6"/>
    </row>
    <row r="648" ht="12">
      <c r="D648" s="6"/>
    </row>
    <row r="649" ht="12">
      <c r="D649" s="6"/>
    </row>
    <row r="650" ht="12">
      <c r="D650" s="6"/>
    </row>
    <row r="651" ht="12">
      <c r="D651" s="6"/>
    </row>
    <row r="652" ht="12">
      <c r="D652" s="6"/>
    </row>
    <row r="653" ht="12">
      <c r="D653" s="6"/>
    </row>
    <row r="654" ht="12">
      <c r="D654" s="6"/>
    </row>
    <row r="655" ht="12">
      <c r="D655" s="6"/>
    </row>
    <row r="656" ht="12">
      <c r="D656" s="6"/>
    </row>
    <row r="657" ht="12">
      <c r="D657" s="6"/>
    </row>
    <row r="658" ht="12">
      <c r="D658" s="6"/>
    </row>
    <row r="659" ht="12">
      <c r="D659" s="6"/>
    </row>
    <row r="660" ht="12">
      <c r="D660" s="6"/>
    </row>
    <row r="661" ht="12">
      <c r="D661" s="6"/>
    </row>
    <row r="662" ht="12">
      <c r="D662" s="6"/>
    </row>
    <row r="663" ht="12">
      <c r="D663" s="6"/>
    </row>
    <row r="664" ht="12">
      <c r="D664" s="6"/>
    </row>
    <row r="665" ht="12">
      <c r="D665" s="6"/>
    </row>
    <row r="666" ht="12">
      <c r="D666" s="6"/>
    </row>
    <row r="667" ht="12">
      <c r="D667" s="6"/>
    </row>
    <row r="668" ht="12">
      <c r="D668" s="6"/>
    </row>
    <row r="669" ht="12">
      <c r="D669" s="6"/>
    </row>
    <row r="670" ht="12">
      <c r="D670" s="6"/>
    </row>
    <row r="671" ht="12">
      <c r="D671" s="6"/>
    </row>
    <row r="672" ht="12">
      <c r="D672" s="6"/>
    </row>
    <row r="673" ht="12">
      <c r="D673" s="6"/>
    </row>
    <row r="674" ht="12">
      <c r="D674" s="6"/>
    </row>
    <row r="675" ht="12">
      <c r="D675" s="6"/>
    </row>
    <row r="676" ht="12">
      <c r="D676" s="6"/>
    </row>
    <row r="677" ht="12">
      <c r="D677" s="6"/>
    </row>
    <row r="678" ht="12">
      <c r="D678" s="6"/>
    </row>
    <row r="679" ht="12">
      <c r="D679" s="6"/>
    </row>
    <row r="680" ht="12">
      <c r="D680" s="6"/>
    </row>
    <row r="681" ht="12">
      <c r="D681" s="6"/>
    </row>
    <row r="682" ht="12">
      <c r="D682" s="6"/>
    </row>
    <row r="683" ht="12">
      <c r="D683" s="6"/>
    </row>
    <row r="684" ht="12">
      <c r="D684" s="6"/>
    </row>
    <row r="685" ht="12">
      <c r="D685" s="6"/>
    </row>
    <row r="686" ht="12">
      <c r="D686" s="6"/>
    </row>
    <row r="687" ht="12">
      <c r="D687" s="6"/>
    </row>
    <row r="688" ht="12">
      <c r="D688" s="6"/>
    </row>
    <row r="689" ht="12">
      <c r="D689" s="6"/>
    </row>
    <row r="690" ht="12">
      <c r="D690" s="6"/>
    </row>
    <row r="691" ht="12">
      <c r="D691" s="6"/>
    </row>
    <row r="692" ht="12">
      <c r="D692" s="6"/>
    </row>
    <row r="693" ht="12">
      <c r="D693" s="6"/>
    </row>
    <row r="694" ht="12">
      <c r="D694" s="6"/>
    </row>
    <row r="695" ht="12">
      <c r="D695" s="6"/>
    </row>
    <row r="696" ht="12">
      <c r="D696" s="6"/>
    </row>
    <row r="697" ht="12">
      <c r="D697" s="6"/>
    </row>
    <row r="698" ht="12">
      <c r="D698" s="6"/>
    </row>
    <row r="699" ht="12">
      <c r="D699" s="6"/>
    </row>
    <row r="700" ht="12">
      <c r="D700" s="6"/>
    </row>
    <row r="701" ht="12">
      <c r="D701" s="6"/>
    </row>
    <row r="702" ht="12">
      <c r="D702" s="6"/>
    </row>
    <row r="703" ht="12">
      <c r="D703" s="6"/>
    </row>
    <row r="704" ht="12">
      <c r="D704" s="6"/>
    </row>
    <row r="705" ht="12">
      <c r="D705" s="6"/>
    </row>
    <row r="706" ht="12">
      <c r="D706" s="6"/>
    </row>
    <row r="707" ht="12">
      <c r="D707" s="6"/>
    </row>
    <row r="708" ht="12">
      <c r="D708" s="6"/>
    </row>
    <row r="709" ht="12">
      <c r="D709" s="6"/>
    </row>
    <row r="710" ht="12">
      <c r="D710" s="6"/>
    </row>
    <row r="711" ht="12">
      <c r="D711" s="6"/>
    </row>
    <row r="712" ht="12">
      <c r="D712" s="6"/>
    </row>
    <row r="713" ht="12">
      <c r="D713" s="6"/>
    </row>
    <row r="714" ht="12">
      <c r="D714" s="6"/>
    </row>
    <row r="715" ht="12">
      <c r="D715" s="6"/>
    </row>
    <row r="716" ht="12">
      <c r="D716" s="6"/>
    </row>
    <row r="717" ht="12">
      <c r="D717" s="6"/>
    </row>
    <row r="718" ht="12">
      <c r="D718" s="6"/>
    </row>
    <row r="719" ht="12">
      <c r="D719" s="6"/>
    </row>
    <row r="720" ht="12">
      <c r="D720" s="6"/>
    </row>
    <row r="721" ht="12">
      <c r="D721" s="6"/>
    </row>
    <row r="722" ht="12">
      <c r="D722" s="6"/>
    </row>
    <row r="723" ht="12">
      <c r="D723" s="6"/>
    </row>
    <row r="724" ht="12">
      <c r="D724" s="6"/>
    </row>
    <row r="725" ht="12">
      <c r="D725" s="6"/>
    </row>
    <row r="726" ht="12">
      <c r="D726" s="6"/>
    </row>
    <row r="727" ht="12">
      <c r="D727" s="6"/>
    </row>
    <row r="728" ht="12">
      <c r="D728" s="6"/>
    </row>
    <row r="729" ht="12">
      <c r="D729" s="6"/>
    </row>
    <row r="730" ht="12">
      <c r="D730" s="6"/>
    </row>
    <row r="731" ht="12">
      <c r="D731" s="6"/>
    </row>
    <row r="732" ht="12">
      <c r="D732" s="6"/>
    </row>
    <row r="733" ht="12">
      <c r="D733" s="6"/>
    </row>
    <row r="734" ht="12">
      <c r="D734" s="6"/>
    </row>
    <row r="735" ht="12">
      <c r="D735" s="6"/>
    </row>
    <row r="736" ht="12">
      <c r="D736" s="6"/>
    </row>
    <row r="737" ht="12">
      <c r="D737" s="6"/>
    </row>
    <row r="738" ht="12">
      <c r="D738" s="6"/>
    </row>
    <row r="739" ht="12">
      <c r="D739" s="6"/>
    </row>
    <row r="740" ht="12">
      <c r="D740" s="6"/>
    </row>
    <row r="741" ht="12">
      <c r="D741" s="6"/>
    </row>
    <row r="742" ht="12">
      <c r="D742" s="6"/>
    </row>
    <row r="743" ht="12">
      <c r="D743" s="6"/>
    </row>
    <row r="744" ht="12">
      <c r="D744" s="6"/>
    </row>
    <row r="745" ht="12">
      <c r="D745" s="6"/>
    </row>
    <row r="746" ht="12">
      <c r="D746" s="6"/>
    </row>
    <row r="747" ht="12">
      <c r="D747" s="6"/>
    </row>
    <row r="748" ht="12">
      <c r="D748" s="6"/>
    </row>
    <row r="749" ht="12">
      <c r="D749" s="6"/>
    </row>
    <row r="750" ht="12">
      <c r="D750" s="6"/>
    </row>
    <row r="751" ht="12">
      <c r="D751" s="6"/>
    </row>
    <row r="752" ht="12">
      <c r="D752" s="6"/>
    </row>
    <row r="753" ht="12">
      <c r="D753" s="6"/>
    </row>
    <row r="754" ht="12">
      <c r="D754" s="6"/>
    </row>
    <row r="755" ht="12">
      <c r="D755" s="6"/>
    </row>
    <row r="756" ht="12">
      <c r="D756" s="6"/>
    </row>
    <row r="757" ht="12">
      <c r="D757" s="6"/>
    </row>
    <row r="758" ht="12">
      <c r="D758" s="6"/>
    </row>
    <row r="759" ht="12">
      <c r="D759" s="6"/>
    </row>
    <row r="760" ht="12">
      <c r="D760" s="6"/>
    </row>
    <row r="761" ht="12">
      <c r="D761" s="6"/>
    </row>
    <row r="762" ht="12">
      <c r="D762" s="6"/>
    </row>
    <row r="763" ht="12">
      <c r="D763" s="6"/>
    </row>
    <row r="764" ht="12">
      <c r="D764" s="6"/>
    </row>
    <row r="765" ht="12">
      <c r="D765" s="6"/>
    </row>
    <row r="766" ht="12">
      <c r="D766" s="6"/>
    </row>
    <row r="767" ht="12">
      <c r="D767" s="6"/>
    </row>
    <row r="768" ht="12">
      <c r="D768" s="6"/>
    </row>
    <row r="769" ht="12">
      <c r="D769" s="6"/>
    </row>
    <row r="770" ht="12">
      <c r="D770" s="6"/>
    </row>
    <row r="771" ht="12">
      <c r="D771" s="6"/>
    </row>
    <row r="772" ht="12">
      <c r="D772" s="6"/>
    </row>
    <row r="773" ht="12">
      <c r="D773" s="6"/>
    </row>
    <row r="774" ht="12">
      <c r="D774" s="6"/>
    </row>
    <row r="775" ht="12">
      <c r="D775" s="6"/>
    </row>
    <row r="776" ht="12">
      <c r="D776" s="6"/>
    </row>
    <row r="777" ht="12">
      <c r="D777" s="6"/>
    </row>
    <row r="778" ht="12">
      <c r="D778" s="6"/>
    </row>
    <row r="779" ht="12">
      <c r="D779" s="6"/>
    </row>
    <row r="780" ht="12">
      <c r="D780" s="6"/>
    </row>
    <row r="781" ht="12">
      <c r="D781" s="6"/>
    </row>
    <row r="782" ht="12">
      <c r="D782" s="6"/>
    </row>
    <row r="783" ht="12">
      <c r="D783" s="6"/>
    </row>
    <row r="784" ht="12">
      <c r="D784" s="6"/>
    </row>
    <row r="785" ht="12">
      <c r="D785" s="6"/>
    </row>
    <row r="786" ht="12">
      <c r="D786" s="6"/>
    </row>
    <row r="787" ht="12">
      <c r="D787" s="6"/>
    </row>
    <row r="788" ht="12">
      <c r="D788" s="6"/>
    </row>
    <row r="789" ht="12">
      <c r="D789" s="6"/>
    </row>
    <row r="790" ht="12">
      <c r="D790" s="6"/>
    </row>
    <row r="791" ht="12">
      <c r="D791" s="6"/>
    </row>
    <row r="792" ht="12">
      <c r="D792" s="6"/>
    </row>
    <row r="793" ht="12">
      <c r="D793" s="6"/>
    </row>
    <row r="794" ht="12">
      <c r="D794" s="6"/>
    </row>
    <row r="795" ht="12">
      <c r="D795" s="6"/>
    </row>
    <row r="796" ht="12">
      <c r="D796" s="6"/>
    </row>
    <row r="797" ht="12">
      <c r="D797" s="6"/>
    </row>
    <row r="798" ht="12">
      <c r="D798" s="6"/>
    </row>
    <row r="799" ht="12">
      <c r="D799" s="6"/>
    </row>
    <row r="800" ht="12">
      <c r="D800" s="6"/>
    </row>
    <row r="801" ht="12">
      <c r="D801" s="6"/>
    </row>
    <row r="802" ht="12">
      <c r="D802" s="6"/>
    </row>
    <row r="803" ht="12">
      <c r="D803" s="6"/>
    </row>
    <row r="804" ht="12">
      <c r="D804" s="6"/>
    </row>
    <row r="805" ht="12">
      <c r="D805" s="6"/>
    </row>
    <row r="806" ht="12">
      <c r="D806" s="6"/>
    </row>
    <row r="807" ht="12">
      <c r="D807" s="6"/>
    </row>
    <row r="808" ht="12">
      <c r="D808" s="6"/>
    </row>
    <row r="809" ht="12">
      <c r="D809" s="6"/>
    </row>
    <row r="810" ht="12">
      <c r="D810" s="6"/>
    </row>
    <row r="811" ht="12">
      <c r="D811" s="6"/>
    </row>
    <row r="812" ht="12">
      <c r="D812" s="6"/>
    </row>
    <row r="813" ht="12">
      <c r="D813" s="6"/>
    </row>
    <row r="814" ht="12">
      <c r="D814" s="6"/>
    </row>
    <row r="815" ht="12">
      <c r="D815" s="6"/>
    </row>
    <row r="816" ht="12">
      <c r="D816" s="6"/>
    </row>
    <row r="817" ht="12">
      <c r="D817" s="6"/>
    </row>
    <row r="818" ht="12">
      <c r="D818" s="6"/>
    </row>
    <row r="819" ht="12">
      <c r="D819" s="6"/>
    </row>
    <row r="820" ht="12">
      <c r="D820" s="6"/>
    </row>
    <row r="821" ht="12">
      <c r="D821" s="6"/>
    </row>
    <row r="822" ht="12">
      <c r="D822" s="6"/>
    </row>
    <row r="823" ht="12">
      <c r="D823" s="6"/>
    </row>
    <row r="824" ht="12">
      <c r="D824" s="6"/>
    </row>
    <row r="825" ht="12">
      <c r="D825" s="6"/>
    </row>
    <row r="826" ht="12">
      <c r="D826" s="6"/>
    </row>
  </sheetData>
  <mergeCells count="5">
    <mergeCell ref="A6:F6"/>
    <mergeCell ref="A1:F1"/>
    <mergeCell ref="A2:F2"/>
    <mergeCell ref="A4:F4"/>
    <mergeCell ref="A5:F5"/>
  </mergeCells>
  <printOptions/>
  <pageMargins left="0.17" right="0.17" top="0.7874015748031497" bottom="0.7874015748031497" header="0.5118110236220472" footer="0.5118110236220472"/>
  <pageSetup fitToHeight="1" fitToWidth="1"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K87"/>
  <sheetViews>
    <sheetView workbookViewId="0" topLeftCell="A1">
      <selection activeCell="A1" sqref="A1:D1"/>
    </sheetView>
  </sheetViews>
  <sheetFormatPr defaultColWidth="9.140625" defaultRowHeight="12.75"/>
  <cols>
    <col min="1" max="1" width="4.421875" style="3" customWidth="1"/>
    <col min="2" max="2" width="45.57421875" style="3" customWidth="1"/>
    <col min="3" max="4" width="18.7109375" style="3" customWidth="1"/>
    <col min="5" max="5" width="9.57421875" style="3" bestFit="1" customWidth="1"/>
    <col min="6" max="6" width="11.8515625" style="3" bestFit="1" customWidth="1"/>
    <col min="7" max="7" width="9.421875" style="3" bestFit="1" customWidth="1"/>
    <col min="8" max="8" width="10.140625" style="3" bestFit="1" customWidth="1"/>
    <col min="9" max="9" width="9.28125" style="3" bestFit="1" customWidth="1"/>
    <col min="10" max="10" width="14.421875" style="3" bestFit="1" customWidth="1"/>
    <col min="11" max="11" width="15.421875" style="3" bestFit="1" customWidth="1"/>
    <col min="12" max="16384" width="9.140625" style="3" customWidth="1"/>
  </cols>
  <sheetData>
    <row r="1" spans="1:4" s="9" customFormat="1" ht="12.75" customHeight="1">
      <c r="A1" s="181" t="s">
        <v>135</v>
      </c>
      <c r="B1" s="181"/>
      <c r="C1" s="181"/>
      <c r="D1" s="181"/>
    </row>
    <row r="2" spans="1:4" s="9" customFormat="1" ht="12">
      <c r="A2" s="183" t="s">
        <v>19</v>
      </c>
      <c r="B2" s="183"/>
      <c r="C2" s="183"/>
      <c r="D2" s="183"/>
    </row>
    <row r="3" spans="1:4" s="9" customFormat="1" ht="12">
      <c r="A3" s="181"/>
      <c r="B3" s="181"/>
      <c r="C3" s="181"/>
      <c r="D3" s="181"/>
    </row>
    <row r="4" spans="1:4" s="9" customFormat="1" ht="12">
      <c r="A4" s="181" t="s">
        <v>266</v>
      </c>
      <c r="B4" s="181"/>
      <c r="C4" s="181"/>
      <c r="D4" s="181"/>
    </row>
    <row r="5" spans="1:4" s="9" customFormat="1" ht="12">
      <c r="A5" s="181" t="s">
        <v>141</v>
      </c>
      <c r="B5" s="181"/>
      <c r="C5" s="181"/>
      <c r="D5" s="181"/>
    </row>
    <row r="6" spans="1:4" s="1" customFormat="1" ht="12">
      <c r="A6" s="189"/>
      <c r="B6" s="189"/>
      <c r="C6" s="189"/>
      <c r="D6" s="189"/>
    </row>
    <row r="7" spans="1:4" s="1" customFormat="1" ht="12">
      <c r="A7" s="4"/>
      <c r="B7" s="4"/>
      <c r="C7" s="4"/>
      <c r="D7" s="4"/>
    </row>
    <row r="8" spans="4:11" ht="12">
      <c r="D8" s="47">
        <v>2005</v>
      </c>
      <c r="E8" s="21"/>
      <c r="F8" s="21"/>
      <c r="G8" s="21"/>
      <c r="H8" s="21"/>
      <c r="I8" s="21"/>
      <c r="J8" s="21"/>
      <c r="K8" s="21"/>
    </row>
    <row r="9" spans="4:11" ht="12">
      <c r="D9" s="48" t="s">
        <v>270</v>
      </c>
      <c r="E9" s="21"/>
      <c r="F9" s="21"/>
      <c r="G9" s="21"/>
      <c r="H9" s="21"/>
      <c r="I9" s="21"/>
      <c r="J9" s="21"/>
      <c r="K9" s="21"/>
    </row>
    <row r="10" spans="4:11" ht="12">
      <c r="D10" s="49">
        <v>38656</v>
      </c>
      <c r="E10" s="21"/>
      <c r="F10" s="21"/>
      <c r="G10" s="21"/>
      <c r="H10" s="21"/>
      <c r="I10" s="21"/>
      <c r="J10" s="21"/>
      <c r="K10" s="21"/>
    </row>
    <row r="11" spans="4:11" ht="12">
      <c r="D11" s="41" t="s">
        <v>142</v>
      </c>
      <c r="E11" s="21"/>
      <c r="F11" s="21"/>
      <c r="G11" s="21"/>
      <c r="H11" s="21"/>
      <c r="I11" s="21"/>
      <c r="J11" s="21"/>
      <c r="K11" s="21"/>
    </row>
    <row r="12" spans="4:11" ht="12">
      <c r="D12" s="22"/>
      <c r="E12" s="21"/>
      <c r="F12" s="21"/>
      <c r="G12" s="21"/>
      <c r="H12" s="21"/>
      <c r="I12" s="21"/>
      <c r="J12" s="21"/>
      <c r="K12" s="21"/>
    </row>
    <row r="13" spans="1:11" ht="12">
      <c r="A13" s="24" t="s">
        <v>208</v>
      </c>
      <c r="B13" s="24"/>
      <c r="D13" s="25"/>
      <c r="E13" s="25"/>
      <c r="F13" s="25"/>
      <c r="G13" s="25"/>
      <c r="H13" s="25"/>
      <c r="I13" s="25"/>
      <c r="J13" s="25"/>
      <c r="K13" s="25"/>
    </row>
    <row r="14" spans="2:11" ht="12">
      <c r="B14" s="3" t="s">
        <v>46</v>
      </c>
      <c r="D14" s="25">
        <f>+'CF worksheet'!H14</f>
        <v>1509</v>
      </c>
      <c r="E14" s="25"/>
      <c r="F14" s="25"/>
      <c r="G14" s="25"/>
      <c r="H14" s="25"/>
      <c r="I14" s="25"/>
      <c r="J14" s="25"/>
      <c r="K14" s="25"/>
    </row>
    <row r="15" spans="4:11" ht="12">
      <c r="D15" s="25"/>
      <c r="E15" s="25"/>
      <c r="F15" s="25"/>
      <c r="G15" s="25"/>
      <c r="H15" s="25"/>
      <c r="I15" s="25"/>
      <c r="J15" s="25"/>
      <c r="K15" s="25"/>
    </row>
    <row r="16" spans="2:11" ht="12">
      <c r="B16" s="3" t="s">
        <v>220</v>
      </c>
      <c r="D16" s="25"/>
      <c r="E16" s="25"/>
      <c r="F16" s="25"/>
      <c r="G16" s="25"/>
      <c r="H16" s="25"/>
      <c r="I16" s="25"/>
      <c r="J16" s="25"/>
      <c r="K16" s="25"/>
    </row>
    <row r="17" spans="2:11" ht="12">
      <c r="B17" s="3" t="s">
        <v>261</v>
      </c>
      <c r="D17" s="25">
        <f>+'CF worksheet'!H17</f>
        <v>77.85174</v>
      </c>
      <c r="E17" s="25"/>
      <c r="F17" s="25"/>
      <c r="G17" s="25"/>
      <c r="H17" s="25"/>
      <c r="I17" s="25"/>
      <c r="J17" s="25"/>
      <c r="K17" s="25"/>
    </row>
    <row r="18" spans="2:11" ht="12">
      <c r="B18" s="3" t="s">
        <v>39</v>
      </c>
      <c r="D18" s="25">
        <f>+'CF worksheet'!H18</f>
        <v>778</v>
      </c>
      <c r="E18" s="25"/>
      <c r="F18" s="25"/>
      <c r="G18" s="25"/>
      <c r="H18" s="25"/>
      <c r="I18" s="25"/>
      <c r="J18" s="25"/>
      <c r="K18" s="25"/>
    </row>
    <row r="19" spans="2:11" ht="12">
      <c r="B19" s="3" t="s">
        <v>146</v>
      </c>
      <c r="D19" s="25">
        <f>+'CF worksheet'!H19</f>
        <v>53</v>
      </c>
      <c r="E19" s="25"/>
      <c r="F19" s="25"/>
      <c r="G19" s="25"/>
      <c r="H19" s="25"/>
      <c r="I19" s="25"/>
      <c r="J19" s="25"/>
      <c r="K19" s="25"/>
    </row>
    <row r="20" spans="2:11" ht="12">
      <c r="B20" s="3" t="s">
        <v>262</v>
      </c>
      <c r="D20" s="25">
        <f>+'CF worksheet'!H20</f>
        <v>-144</v>
      </c>
      <c r="E20" s="25"/>
      <c r="F20" s="25"/>
      <c r="G20" s="25"/>
      <c r="H20" s="25"/>
      <c r="I20" s="25"/>
      <c r="J20" s="25"/>
      <c r="K20" s="25"/>
    </row>
    <row r="21" spans="1:11" ht="12">
      <c r="A21" s="3" t="s">
        <v>207</v>
      </c>
      <c r="D21" s="98">
        <f>SUM(D14:D20)</f>
        <v>2273.85174</v>
      </c>
      <c r="E21" s="26"/>
      <c r="F21" s="26"/>
      <c r="G21" s="26"/>
      <c r="H21" s="26"/>
      <c r="I21" s="26"/>
      <c r="J21" s="26"/>
      <c r="K21" s="26"/>
    </row>
    <row r="22" spans="4:11" ht="12">
      <c r="D22" s="25"/>
      <c r="E22" s="25"/>
      <c r="F22" s="25"/>
      <c r="G22" s="25"/>
      <c r="H22" s="25"/>
      <c r="I22" s="25"/>
      <c r="J22" s="25"/>
      <c r="K22" s="25"/>
    </row>
    <row r="23" spans="1:11" ht="12">
      <c r="A23" s="3" t="s">
        <v>232</v>
      </c>
      <c r="D23" s="25"/>
      <c r="E23" s="25"/>
      <c r="F23" s="25"/>
      <c r="G23" s="25"/>
      <c r="H23" s="25"/>
      <c r="I23" s="25"/>
      <c r="J23" s="25"/>
      <c r="K23" s="25"/>
    </row>
    <row r="24" spans="2:11" ht="12">
      <c r="B24" s="3" t="s">
        <v>172</v>
      </c>
      <c r="D24" s="25">
        <f>+'CF worksheet'!H24</f>
        <v>1951</v>
      </c>
      <c r="E24" s="25"/>
      <c r="F24" s="25"/>
      <c r="G24" s="25"/>
      <c r="H24" s="25"/>
      <c r="I24" s="25"/>
      <c r="J24" s="25"/>
      <c r="K24" s="25"/>
    </row>
    <row r="25" spans="2:11" ht="12">
      <c r="B25" s="3" t="s">
        <v>174</v>
      </c>
      <c r="D25" s="25">
        <f>+'CF worksheet'!H25</f>
        <v>-1967.85174</v>
      </c>
      <c r="E25" s="25"/>
      <c r="F25" s="25"/>
      <c r="G25" s="25"/>
      <c r="H25" s="25"/>
      <c r="I25" s="25"/>
      <c r="J25" s="25"/>
      <c r="K25" s="25"/>
    </row>
    <row r="26" spans="2:11" ht="12">
      <c r="B26" s="3" t="s">
        <v>150</v>
      </c>
      <c r="D26" s="25">
        <f>+'CF worksheet'!H26</f>
        <v>-883</v>
      </c>
      <c r="E26" s="25"/>
      <c r="F26" s="25"/>
      <c r="G26" s="25"/>
      <c r="H26" s="25"/>
      <c r="I26" s="25"/>
      <c r="J26" s="25"/>
      <c r="K26" s="25"/>
    </row>
    <row r="27" spans="2:11" ht="12">
      <c r="B27" s="3" t="s">
        <v>180</v>
      </c>
      <c r="D27" s="25">
        <f>+'CF worksheet'!H27</f>
        <v>518</v>
      </c>
      <c r="E27" s="25"/>
      <c r="F27" s="25"/>
      <c r="G27" s="25"/>
      <c r="H27" s="25"/>
      <c r="I27" s="25"/>
      <c r="J27" s="25"/>
      <c r="K27" s="25"/>
    </row>
    <row r="28" spans="2:11" ht="12">
      <c r="B28" s="3" t="s">
        <v>186</v>
      </c>
      <c r="D28" s="25">
        <f>+'CF worksheet'!H28+'CF worksheet'!H29</f>
        <v>372</v>
      </c>
      <c r="E28" s="25"/>
      <c r="F28" s="25"/>
      <c r="G28" s="25"/>
      <c r="H28" s="25"/>
      <c r="I28" s="25"/>
      <c r="J28" s="25"/>
      <c r="K28" s="25"/>
    </row>
    <row r="29" spans="2:11" ht="12">
      <c r="B29" s="3" t="s">
        <v>187</v>
      </c>
      <c r="D29" s="25">
        <f>+'CF worksheet'!H30</f>
        <v>-1567</v>
      </c>
      <c r="E29" s="25"/>
      <c r="F29" s="25"/>
      <c r="G29" s="25"/>
      <c r="H29" s="25"/>
      <c r="I29" s="25"/>
      <c r="J29" s="25"/>
      <c r="K29" s="25"/>
    </row>
    <row r="30" spans="1:11" ht="12">
      <c r="A30" s="3" t="s">
        <v>306</v>
      </c>
      <c r="D30" s="98">
        <f>SUM(D21:D29)</f>
        <v>697</v>
      </c>
      <c r="E30" s="26"/>
      <c r="F30" s="26"/>
      <c r="G30" s="26"/>
      <c r="H30" s="26"/>
      <c r="I30" s="26"/>
      <c r="J30" s="26"/>
      <c r="K30" s="26"/>
    </row>
    <row r="31" spans="2:11" ht="12">
      <c r="B31" s="3" t="s">
        <v>148</v>
      </c>
      <c r="D31" s="25">
        <f>+'CF worksheet'!H33</f>
        <v>-870.83297</v>
      </c>
      <c r="E31" s="26"/>
      <c r="F31" s="26"/>
      <c r="G31" s="26"/>
      <c r="H31" s="26"/>
      <c r="I31" s="26"/>
      <c r="J31" s="25"/>
      <c r="K31" s="25"/>
    </row>
    <row r="32" spans="1:11" ht="12">
      <c r="A32" s="3" t="s">
        <v>292</v>
      </c>
      <c r="D32" s="98">
        <f>SUM(D30:D31)</f>
        <v>-173.83297000000005</v>
      </c>
      <c r="E32" s="26"/>
      <c r="F32" s="26"/>
      <c r="G32" s="26"/>
      <c r="H32" s="26"/>
      <c r="I32" s="26"/>
      <c r="J32" s="26"/>
      <c r="K32" s="26"/>
    </row>
    <row r="33" spans="4:11" ht="12">
      <c r="D33" s="26"/>
      <c r="E33" s="26"/>
      <c r="F33" s="26"/>
      <c r="G33" s="26"/>
      <c r="H33" s="26"/>
      <c r="I33" s="25"/>
      <c r="J33" s="26"/>
      <c r="K33" s="26"/>
    </row>
    <row r="34" spans="1:11" ht="12">
      <c r="A34" s="24" t="s">
        <v>296</v>
      </c>
      <c r="D34" s="25"/>
      <c r="E34" s="25"/>
      <c r="F34" s="25"/>
      <c r="G34" s="25"/>
      <c r="H34" s="25"/>
      <c r="I34" s="25"/>
      <c r="J34" s="25"/>
      <c r="K34" s="25"/>
    </row>
    <row r="35" spans="2:11" ht="12">
      <c r="B35" s="3" t="s">
        <v>199</v>
      </c>
      <c r="C35" s="3" t="s">
        <v>211</v>
      </c>
      <c r="D35" s="25">
        <f>+'CF worksheet'!H39</f>
        <v>512</v>
      </c>
      <c r="E35" s="25"/>
      <c r="F35" s="25"/>
      <c r="G35" s="25"/>
      <c r="H35" s="25"/>
      <c r="I35" s="25"/>
      <c r="J35" s="25"/>
      <c r="K35" s="25"/>
    </row>
    <row r="36" spans="2:11" ht="12">
      <c r="B36" s="3" t="s">
        <v>62</v>
      </c>
      <c r="D36" s="25">
        <f>+'CF worksheet'!H40</f>
        <v>-1177</v>
      </c>
      <c r="E36" s="26"/>
      <c r="F36" s="26"/>
      <c r="G36" s="26"/>
      <c r="H36" s="26"/>
      <c r="I36" s="26"/>
      <c r="J36" s="25"/>
      <c r="K36" s="25"/>
    </row>
    <row r="37" spans="1:11" ht="12">
      <c r="A37" s="3" t="s">
        <v>291</v>
      </c>
      <c r="D37" s="98">
        <f>SUM(D34:D36)</f>
        <v>-665</v>
      </c>
      <c r="E37" s="26"/>
      <c r="F37" s="26"/>
      <c r="G37" s="26"/>
      <c r="H37" s="26"/>
      <c r="I37" s="26"/>
      <c r="J37" s="26"/>
      <c r="K37" s="26"/>
    </row>
    <row r="38" spans="4:11" ht="12">
      <c r="D38" s="25"/>
      <c r="E38" s="25"/>
      <c r="F38" s="25"/>
      <c r="G38" s="25"/>
      <c r="H38" s="25"/>
      <c r="I38" s="25"/>
      <c r="J38" s="25"/>
      <c r="K38" s="25"/>
    </row>
    <row r="39" spans="1:11" ht="12">
      <c r="A39" s="24" t="s">
        <v>295</v>
      </c>
      <c r="D39" s="26"/>
      <c r="E39" s="26"/>
      <c r="F39" s="26"/>
      <c r="G39" s="26"/>
      <c r="H39" s="26"/>
      <c r="I39" s="26"/>
      <c r="J39" s="26"/>
      <c r="K39" s="26"/>
    </row>
    <row r="40" spans="2:11" ht="12">
      <c r="B40" s="3" t="s">
        <v>152</v>
      </c>
      <c r="D40" s="25">
        <f>+'CF worksheet'!H45</f>
        <v>-494</v>
      </c>
      <c r="E40" s="26"/>
      <c r="F40" s="26"/>
      <c r="G40" s="26"/>
      <c r="H40" s="26"/>
      <c r="I40" s="25"/>
      <c r="J40" s="25"/>
      <c r="K40" s="25"/>
    </row>
    <row r="41" spans="2:11" ht="12">
      <c r="B41" s="3" t="s">
        <v>244</v>
      </c>
      <c r="D41" s="25">
        <f>+'CF worksheet'!H47</f>
        <v>5396</v>
      </c>
      <c r="E41" s="26"/>
      <c r="F41" s="26"/>
      <c r="G41" s="26"/>
      <c r="H41" s="26"/>
      <c r="I41" s="25"/>
      <c r="J41" s="25"/>
      <c r="K41" s="25"/>
    </row>
    <row r="42" spans="2:11" ht="12">
      <c r="B42" s="3" t="s">
        <v>293</v>
      </c>
      <c r="D42" s="25">
        <f>+'CF worksheet'!H46+'CF worksheet'!H48</f>
        <v>12035.998</v>
      </c>
      <c r="E42" s="26"/>
      <c r="F42" s="26"/>
      <c r="G42" s="26"/>
      <c r="H42" s="26"/>
      <c r="I42" s="25"/>
      <c r="J42" s="25"/>
      <c r="K42" s="25"/>
    </row>
    <row r="43" spans="1:11" ht="12">
      <c r="A43" s="3" t="s">
        <v>294</v>
      </c>
      <c r="D43" s="98">
        <f>SUM(D40:D42)</f>
        <v>16937.998</v>
      </c>
      <c r="E43" s="25"/>
      <c r="F43" s="25"/>
      <c r="G43" s="25"/>
      <c r="H43" s="25"/>
      <c r="I43" s="25"/>
      <c r="J43" s="25"/>
      <c r="K43" s="25"/>
    </row>
    <row r="44" spans="4:11" ht="12">
      <c r="D44" s="26"/>
      <c r="E44" s="25"/>
      <c r="F44" s="25"/>
      <c r="G44" s="25"/>
      <c r="H44" s="25"/>
      <c r="I44" s="25"/>
      <c r="J44" s="25"/>
      <c r="K44" s="25"/>
    </row>
    <row r="45" spans="1:11" ht="12">
      <c r="A45" s="3" t="s">
        <v>205</v>
      </c>
      <c r="D45" s="26">
        <f>+'CF worksheet'!H52</f>
        <v>86</v>
      </c>
      <c r="E45" s="25"/>
      <c r="F45" s="25"/>
      <c r="G45" s="25"/>
      <c r="H45" s="25"/>
      <c r="I45" s="25"/>
      <c r="J45" s="25"/>
      <c r="K45" s="25"/>
    </row>
    <row r="46" spans="4:11" ht="12">
      <c r="D46" s="25"/>
      <c r="E46" s="25"/>
      <c r="F46" s="25"/>
      <c r="G46" s="25"/>
      <c r="H46" s="25"/>
      <c r="I46" s="25"/>
      <c r="J46" s="25"/>
      <c r="K46" s="25"/>
    </row>
    <row r="47" spans="1:11" ht="15.75" customHeight="1">
      <c r="A47" s="24" t="s">
        <v>188</v>
      </c>
      <c r="D47" s="25">
        <f>D32+D37+D43+D45</f>
        <v>16185.16503</v>
      </c>
      <c r="E47" s="25"/>
      <c r="F47" s="25"/>
      <c r="G47" s="25"/>
      <c r="H47" s="25"/>
      <c r="I47" s="25"/>
      <c r="J47" s="25"/>
      <c r="K47" s="25"/>
    </row>
    <row r="48" spans="1:11" ht="15.75" customHeight="1">
      <c r="A48" s="24" t="s">
        <v>149</v>
      </c>
      <c r="D48" s="94" t="s">
        <v>159</v>
      </c>
      <c r="E48" s="25"/>
      <c r="F48" s="25"/>
      <c r="G48" s="25"/>
      <c r="H48" s="25"/>
      <c r="I48" s="25"/>
      <c r="J48" s="25"/>
      <c r="K48" s="25"/>
    </row>
    <row r="49" spans="1:11" ht="17.25" customHeight="1" thickBot="1">
      <c r="A49" s="24" t="s">
        <v>284</v>
      </c>
      <c r="D49" s="67">
        <f>SUM(D47:D48)</f>
        <v>16185.16503</v>
      </c>
      <c r="E49" s="26"/>
      <c r="F49" s="26"/>
      <c r="G49" s="26"/>
      <c r="H49" s="26"/>
      <c r="I49" s="26"/>
      <c r="J49" s="26"/>
      <c r="K49" s="26"/>
    </row>
    <row r="50" spans="3:11" ht="12.75" thickTop="1">
      <c r="C50" s="25"/>
      <c r="D50" s="25"/>
      <c r="E50" s="25"/>
      <c r="F50" s="25"/>
      <c r="G50" s="25"/>
      <c r="H50" s="25"/>
      <c r="I50" s="25"/>
      <c r="J50" s="25"/>
      <c r="K50" s="25"/>
    </row>
    <row r="51" spans="3:11" ht="12">
      <c r="C51" s="25"/>
      <c r="D51" s="25"/>
      <c r="E51" s="25"/>
      <c r="F51" s="25"/>
      <c r="G51" s="25"/>
      <c r="H51" s="25"/>
      <c r="I51" s="25"/>
      <c r="J51" s="25"/>
      <c r="K51" s="25"/>
    </row>
    <row r="52" spans="1:11" ht="12">
      <c r="A52" s="24" t="s">
        <v>209</v>
      </c>
      <c r="C52" s="25"/>
      <c r="D52" s="25"/>
      <c r="E52" s="25"/>
      <c r="F52" s="25"/>
      <c r="G52" s="25"/>
      <c r="H52" s="25"/>
      <c r="I52" s="25"/>
      <c r="J52" s="25"/>
      <c r="K52" s="25"/>
    </row>
    <row r="53" spans="2:11" ht="12" customHeight="1">
      <c r="B53" s="3" t="s">
        <v>22</v>
      </c>
      <c r="C53" s="25"/>
      <c r="D53" s="25">
        <f>+D49-D54</f>
        <v>16147.41703</v>
      </c>
      <c r="E53" s="25"/>
      <c r="F53" s="25"/>
      <c r="G53" s="25"/>
      <c r="H53" s="25"/>
      <c r="I53" s="25"/>
      <c r="J53" s="25"/>
      <c r="K53" s="25"/>
    </row>
    <row r="54" spans="2:11" ht="12" customHeight="1">
      <c r="B54" s="3" t="s">
        <v>263</v>
      </c>
      <c r="C54" s="25"/>
      <c r="D54" s="25">
        <f>10*3.7748</f>
        <v>37.748</v>
      </c>
      <c r="E54" s="25"/>
      <c r="F54" s="25"/>
      <c r="G54" s="25"/>
      <c r="H54" s="25"/>
      <c r="I54" s="25"/>
      <c r="J54" s="25"/>
      <c r="K54" s="25"/>
    </row>
    <row r="55" spans="3:11" ht="17.25" customHeight="1" thickBot="1">
      <c r="C55" s="25"/>
      <c r="D55" s="67">
        <f>SUM(D53:D54)</f>
        <v>16185.16503</v>
      </c>
      <c r="E55" s="25"/>
      <c r="F55" s="25"/>
      <c r="G55" s="25"/>
      <c r="H55" s="25"/>
      <c r="I55" s="25"/>
      <c r="J55" s="25"/>
      <c r="K55" s="25"/>
    </row>
    <row r="56" spans="3:11" ht="12.75" thickTop="1">
      <c r="C56" s="26"/>
      <c r="D56" s="26"/>
      <c r="E56" s="26"/>
      <c r="F56" s="26"/>
      <c r="G56" s="26"/>
      <c r="H56" s="26"/>
      <c r="I56" s="26"/>
      <c r="J56" s="26"/>
      <c r="K56" s="26"/>
    </row>
    <row r="57" spans="2:11" ht="12">
      <c r="B57" s="3" t="s">
        <v>200</v>
      </c>
      <c r="C57" s="26"/>
      <c r="D57" s="26"/>
      <c r="E57" s="26"/>
      <c r="F57" s="26"/>
      <c r="G57" s="26"/>
      <c r="H57" s="26"/>
      <c r="I57" s="26"/>
      <c r="J57" s="26"/>
      <c r="K57" s="26"/>
    </row>
    <row r="58" spans="3:11" ht="12">
      <c r="C58" s="25"/>
      <c r="D58" s="25"/>
      <c r="E58" s="25"/>
      <c r="F58" s="25"/>
      <c r="G58" s="25"/>
      <c r="H58" s="25"/>
      <c r="I58" s="25"/>
      <c r="J58" s="25"/>
      <c r="K58" s="25"/>
    </row>
    <row r="59" spans="3:11" ht="12">
      <c r="C59" s="25"/>
      <c r="D59" s="25"/>
      <c r="E59" s="25"/>
      <c r="F59" s="25"/>
      <c r="G59" s="25"/>
      <c r="H59" s="25"/>
      <c r="I59" s="25"/>
      <c r="J59" s="25"/>
      <c r="K59" s="25"/>
    </row>
    <row r="60" spans="1:11" s="24" customFormat="1" ht="12">
      <c r="A60" s="24" t="s">
        <v>211</v>
      </c>
      <c r="C60" s="26"/>
      <c r="D60" s="26"/>
      <c r="E60" s="26"/>
      <c r="F60" s="26"/>
      <c r="G60" s="26"/>
      <c r="H60" s="26"/>
      <c r="I60" s="26"/>
      <c r="J60" s="26"/>
      <c r="K60" s="26"/>
    </row>
    <row r="61" spans="1:11" s="24" customFormat="1" ht="12">
      <c r="A61" s="24" t="s">
        <v>199</v>
      </c>
      <c r="C61" s="26"/>
      <c r="D61" s="26"/>
      <c r="E61" s="26"/>
      <c r="F61" s="26"/>
      <c r="G61" s="26"/>
      <c r="H61" s="26"/>
      <c r="I61" s="26"/>
      <c r="J61" s="26"/>
      <c r="K61" s="26"/>
    </row>
    <row r="62" spans="1:11" ht="12">
      <c r="A62" s="3" t="s">
        <v>215</v>
      </c>
      <c r="C62" s="25"/>
      <c r="D62" s="25"/>
      <c r="E62" s="25"/>
      <c r="F62" s="25"/>
      <c r="G62" s="25"/>
      <c r="H62" s="25"/>
      <c r="I62" s="25"/>
      <c r="J62" s="25"/>
      <c r="K62" s="25"/>
    </row>
    <row r="63" spans="2:5" ht="12">
      <c r="B63" s="3" t="s">
        <v>212</v>
      </c>
      <c r="D63" s="59">
        <v>5072</v>
      </c>
      <c r="E63" s="59"/>
    </row>
    <row r="64" spans="2:5" ht="12">
      <c r="B64" s="3" t="s">
        <v>154</v>
      </c>
      <c r="D64" s="59">
        <v>986</v>
      </c>
      <c r="E64" s="59"/>
    </row>
    <row r="65" spans="2:5" ht="12">
      <c r="B65" s="3" t="s">
        <v>223</v>
      </c>
      <c r="D65" s="59">
        <f>152+994-739</f>
        <v>407</v>
      </c>
      <c r="E65" s="59"/>
    </row>
    <row r="66" spans="2:5" ht="12">
      <c r="B66" s="3" t="s">
        <v>174</v>
      </c>
      <c r="D66" s="59">
        <v>7674</v>
      </c>
      <c r="E66" s="59"/>
    </row>
    <row r="67" spans="2:5" ht="12">
      <c r="B67" s="3" t="s">
        <v>150</v>
      </c>
      <c r="D67" s="59">
        <v>623</v>
      </c>
      <c r="E67" s="59"/>
    </row>
    <row r="68" spans="2:5" ht="12">
      <c r="B68" s="3" t="s">
        <v>22</v>
      </c>
      <c r="D68" s="59">
        <v>512</v>
      </c>
      <c r="E68" s="59"/>
    </row>
    <row r="69" spans="2:5" ht="12">
      <c r="B69" s="3" t="s">
        <v>178</v>
      </c>
      <c r="D69" s="59">
        <v>-64</v>
      </c>
      <c r="E69" s="59"/>
    </row>
    <row r="70" spans="2:5" ht="12">
      <c r="B70" s="3" t="s">
        <v>186</v>
      </c>
      <c r="D70" s="59">
        <v>-800</v>
      </c>
      <c r="E70" s="59"/>
    </row>
    <row r="71" spans="2:5" ht="12">
      <c r="B71" s="3" t="s">
        <v>180</v>
      </c>
      <c r="D71" s="59">
        <v>-5234</v>
      </c>
      <c r="E71" s="25"/>
    </row>
    <row r="72" spans="2:5" ht="12">
      <c r="B72" s="3" t="s">
        <v>152</v>
      </c>
      <c r="D72" s="59">
        <v>-494</v>
      </c>
      <c r="E72" s="25"/>
    </row>
    <row r="73" spans="2:5" ht="12">
      <c r="B73" s="3" t="s">
        <v>181</v>
      </c>
      <c r="D73" s="59">
        <v>-1357</v>
      </c>
      <c r="E73" s="25"/>
    </row>
    <row r="74" spans="2:5" ht="16.5" customHeight="1">
      <c r="B74" s="3" t="s">
        <v>224</v>
      </c>
      <c r="D74" s="99">
        <f>SUM(D63:D73)</f>
        <v>7325</v>
      </c>
      <c r="E74" s="25"/>
    </row>
    <row r="75" spans="2:5" ht="15.75" customHeight="1">
      <c r="B75" s="3" t="s">
        <v>213</v>
      </c>
      <c r="D75" s="59">
        <v>-1717</v>
      </c>
      <c r="E75" s="25"/>
    </row>
    <row r="76" spans="2:5" ht="16.5" customHeight="1" thickBot="1">
      <c r="B76" s="3" t="s">
        <v>231</v>
      </c>
      <c r="D76" s="61">
        <f>SUM(D74:D75)</f>
        <v>5608</v>
      </c>
      <c r="E76" s="25"/>
    </row>
    <row r="77" spans="4:5" ht="16.5" customHeight="1" thickTop="1">
      <c r="D77" s="25"/>
      <c r="E77" s="25"/>
    </row>
    <row r="78" spans="2:5" ht="12">
      <c r="B78" s="3" t="s">
        <v>228</v>
      </c>
      <c r="D78" s="59"/>
      <c r="E78" s="16"/>
    </row>
    <row r="79" spans="2:5" ht="12">
      <c r="B79" s="3" t="s">
        <v>214</v>
      </c>
      <c r="D79" s="59">
        <v>5604</v>
      </c>
      <c r="E79" s="25"/>
    </row>
    <row r="80" spans="2:5" ht="12">
      <c r="B80" s="3" t="s">
        <v>216</v>
      </c>
      <c r="D80" s="59">
        <v>4</v>
      </c>
      <c r="E80" s="25"/>
    </row>
    <row r="81" spans="2:5" ht="14.25" customHeight="1" thickBot="1">
      <c r="B81" s="3" t="s">
        <v>227</v>
      </c>
      <c r="D81" s="109">
        <f>SUM(D79:D80)</f>
        <v>5608</v>
      </c>
      <c r="E81" s="105"/>
    </row>
    <row r="82" ht="12.75" thickTop="1">
      <c r="E82" s="16"/>
    </row>
    <row r="83" spans="2:5" ht="12.75" thickBot="1">
      <c r="B83" s="3" t="s">
        <v>217</v>
      </c>
      <c r="D83" s="100">
        <f>+D68</f>
        <v>512</v>
      </c>
      <c r="E83" s="16"/>
    </row>
    <row r="84" ht="12.75" thickTop="1"/>
    <row r="86" spans="1:5" s="1" customFormat="1" ht="12">
      <c r="A86" s="1" t="s">
        <v>218</v>
      </c>
      <c r="B86" s="5"/>
      <c r="C86" s="10"/>
      <c r="E86" s="3"/>
    </row>
    <row r="87" spans="1:5" s="1" customFormat="1" ht="12">
      <c r="A87" s="1" t="s">
        <v>229</v>
      </c>
      <c r="B87" s="5"/>
      <c r="C87" s="10"/>
      <c r="E87" s="3"/>
    </row>
  </sheetData>
  <mergeCells count="6">
    <mergeCell ref="A6:D6"/>
    <mergeCell ref="A1:D1"/>
    <mergeCell ref="A2:D2"/>
    <mergeCell ref="A5:D5"/>
    <mergeCell ref="A3:D3"/>
    <mergeCell ref="A4:D4"/>
  </mergeCells>
  <printOptions/>
  <pageMargins left="0.984251968503937" right="0.3937007874015748" top="0.7874015748031497" bottom="0.7874015748031497" header="0.5118110236220472" footer="0.5118110236220472"/>
  <pageSetup horizontalDpi="600" verticalDpi="600" orientation="portrait" paperSize="9" r:id="rId1"/>
  <rowBreaks count="1" manualBreakCount="1">
    <brk id="58" max="3" man="1"/>
  </rowBreaks>
</worksheet>
</file>

<file path=xl/worksheets/sheet6.xml><?xml version="1.0" encoding="utf-8"?>
<worksheet xmlns="http://schemas.openxmlformats.org/spreadsheetml/2006/main" xmlns:r="http://schemas.openxmlformats.org/officeDocument/2006/relationships">
  <dimension ref="A1:M191"/>
  <sheetViews>
    <sheetView zoomScaleSheetLayoutView="100" workbookViewId="0" topLeftCell="A1">
      <selection activeCell="N66" sqref="N66"/>
    </sheetView>
  </sheetViews>
  <sheetFormatPr defaultColWidth="9.140625" defaultRowHeight="12.75"/>
  <cols>
    <col min="1" max="1" width="4.421875" style="1" customWidth="1"/>
    <col min="2" max="2" width="3.7109375" style="1" customWidth="1"/>
    <col min="3" max="3" width="4.00390625" style="1" customWidth="1"/>
    <col min="4" max="9" width="8.7109375" style="1" customWidth="1"/>
    <col min="10" max="10" width="9.8515625" style="1" customWidth="1"/>
    <col min="11" max="12" width="8.7109375" style="1" customWidth="1"/>
    <col min="13" max="16384" width="9.140625" style="1" customWidth="1"/>
  </cols>
  <sheetData>
    <row r="1" spans="1:12" ht="12">
      <c r="A1" s="181" t="s">
        <v>135</v>
      </c>
      <c r="B1" s="181"/>
      <c r="C1" s="181"/>
      <c r="D1" s="181"/>
      <c r="E1" s="181"/>
      <c r="F1" s="182"/>
      <c r="G1" s="182"/>
      <c r="H1" s="182"/>
      <c r="I1" s="182"/>
      <c r="J1" s="182"/>
      <c r="K1" s="182"/>
      <c r="L1" s="182"/>
    </row>
    <row r="2" spans="1:12" ht="12">
      <c r="A2" s="183" t="s">
        <v>19</v>
      </c>
      <c r="B2" s="183"/>
      <c r="C2" s="183"/>
      <c r="D2" s="183"/>
      <c r="E2" s="183"/>
      <c r="F2" s="184"/>
      <c r="G2" s="184"/>
      <c r="H2" s="184"/>
      <c r="I2" s="184"/>
      <c r="J2" s="184"/>
      <c r="K2" s="184"/>
      <c r="L2" s="184"/>
    </row>
    <row r="3" spans="1:12" ht="12">
      <c r="A3" s="198"/>
      <c r="B3" s="198"/>
      <c r="C3" s="198"/>
      <c r="D3" s="198"/>
      <c r="E3" s="198"/>
      <c r="F3" s="199"/>
      <c r="G3" s="199"/>
      <c r="H3" s="199"/>
      <c r="I3" s="199"/>
      <c r="J3" s="199"/>
      <c r="K3" s="199"/>
      <c r="L3" s="199"/>
    </row>
    <row r="4" spans="1:12" ht="12">
      <c r="A4" s="181" t="s">
        <v>266</v>
      </c>
      <c r="B4" s="181"/>
      <c r="C4" s="181"/>
      <c r="D4" s="181"/>
      <c r="E4" s="181"/>
      <c r="F4" s="182"/>
      <c r="G4" s="182"/>
      <c r="H4" s="182"/>
      <c r="I4" s="182"/>
      <c r="J4" s="182"/>
      <c r="K4" s="182"/>
      <c r="L4" s="182"/>
    </row>
    <row r="5" spans="1:12" s="3" customFormat="1" ht="12">
      <c r="A5" s="200"/>
      <c r="B5" s="200"/>
      <c r="C5" s="200"/>
      <c r="D5" s="200"/>
      <c r="E5" s="200"/>
      <c r="F5" s="201"/>
      <c r="G5" s="201"/>
      <c r="H5" s="201"/>
      <c r="I5" s="201"/>
      <c r="J5" s="201"/>
      <c r="K5" s="201"/>
      <c r="L5" s="201"/>
    </row>
    <row r="6" spans="1:12" ht="12">
      <c r="A6" s="29"/>
      <c r="B6" s="29"/>
      <c r="C6" s="29"/>
      <c r="D6" s="29"/>
      <c r="E6" s="29"/>
      <c r="F6" s="29"/>
      <c r="G6" s="29"/>
      <c r="H6" s="29"/>
      <c r="I6" s="29"/>
      <c r="J6" s="29"/>
      <c r="K6" s="29"/>
      <c r="L6" s="29"/>
    </row>
    <row r="7" spans="1:12" ht="12">
      <c r="A7" s="39" t="s">
        <v>65</v>
      </c>
      <c r="B7" s="30" t="s">
        <v>66</v>
      </c>
      <c r="C7" s="29"/>
      <c r="D7" s="29"/>
      <c r="E7" s="29"/>
      <c r="F7" s="29"/>
      <c r="G7" s="29"/>
      <c r="H7" s="29"/>
      <c r="I7" s="29"/>
      <c r="J7" s="29"/>
      <c r="K7" s="29"/>
      <c r="L7" s="29"/>
    </row>
    <row r="8" spans="1:12" ht="12">
      <c r="A8" s="38"/>
      <c r="B8" s="29"/>
      <c r="C8" s="37"/>
      <c r="D8" s="29"/>
      <c r="E8" s="37"/>
      <c r="F8" s="29"/>
      <c r="G8" s="29"/>
      <c r="H8" s="29"/>
      <c r="I8" s="29"/>
      <c r="J8" s="29"/>
      <c r="K8" s="29"/>
      <c r="L8" s="29"/>
    </row>
    <row r="9" spans="1:12" ht="12">
      <c r="A9" s="39" t="s">
        <v>67</v>
      </c>
      <c r="B9" s="30" t="s">
        <v>68</v>
      </c>
      <c r="C9" s="37"/>
      <c r="D9" s="29"/>
      <c r="E9" s="37"/>
      <c r="F9" s="29"/>
      <c r="G9" s="29"/>
      <c r="H9" s="29"/>
      <c r="I9" s="29"/>
      <c r="J9" s="29"/>
      <c r="K9" s="29"/>
      <c r="L9" s="29"/>
    </row>
    <row r="10" spans="1:12" ht="12">
      <c r="A10" s="39"/>
      <c r="B10" s="30"/>
      <c r="C10" s="37"/>
      <c r="D10" s="29"/>
      <c r="E10" s="37"/>
      <c r="F10" s="29"/>
      <c r="G10" s="29"/>
      <c r="H10" s="29"/>
      <c r="I10" s="29"/>
      <c r="J10" s="29"/>
      <c r="K10" s="29"/>
      <c r="L10" s="29"/>
    </row>
    <row r="11" spans="1:12" ht="12">
      <c r="A11" s="39"/>
      <c r="B11" s="202" t="s">
        <v>307</v>
      </c>
      <c r="C11" s="188"/>
      <c r="D11" s="188"/>
      <c r="E11" s="188"/>
      <c r="F11" s="188"/>
      <c r="G11" s="188"/>
      <c r="H11" s="188"/>
      <c r="I11" s="188"/>
      <c r="J11" s="188"/>
      <c r="K11" s="188"/>
      <c r="L11" s="188"/>
    </row>
    <row r="12" spans="1:12" ht="12">
      <c r="A12" s="39"/>
      <c r="B12" s="188"/>
      <c r="C12" s="188"/>
      <c r="D12" s="188"/>
      <c r="E12" s="188"/>
      <c r="F12" s="188"/>
      <c r="G12" s="188"/>
      <c r="H12" s="188"/>
      <c r="I12" s="188"/>
      <c r="J12" s="188"/>
      <c r="K12" s="188"/>
      <c r="L12" s="188"/>
    </row>
    <row r="13" spans="1:12" ht="12">
      <c r="A13" s="39"/>
      <c r="B13" s="188"/>
      <c r="C13" s="188"/>
      <c r="D13" s="188"/>
      <c r="E13" s="188"/>
      <c r="F13" s="188"/>
      <c r="G13" s="188"/>
      <c r="H13" s="188"/>
      <c r="I13" s="188"/>
      <c r="J13" s="188"/>
      <c r="K13" s="188"/>
      <c r="L13" s="188"/>
    </row>
    <row r="14" spans="1:12" ht="12">
      <c r="A14" s="39"/>
      <c r="B14" s="188"/>
      <c r="C14" s="188"/>
      <c r="D14" s="188"/>
      <c r="E14" s="188"/>
      <c r="F14" s="188"/>
      <c r="G14" s="188"/>
      <c r="H14" s="188"/>
      <c r="I14" s="188"/>
      <c r="J14" s="188"/>
      <c r="K14" s="188"/>
      <c r="L14" s="188"/>
    </row>
    <row r="15" spans="1:12" ht="12" customHeight="1">
      <c r="A15" s="38"/>
      <c r="B15" s="37"/>
      <c r="C15" s="37"/>
      <c r="D15" s="37"/>
      <c r="E15" s="37"/>
      <c r="F15" s="37"/>
      <c r="G15" s="37"/>
      <c r="H15" s="37"/>
      <c r="I15" s="37"/>
      <c r="J15" s="37"/>
      <c r="K15" s="37"/>
      <c r="L15" s="37"/>
    </row>
    <row r="16" spans="1:12" ht="12" customHeight="1">
      <c r="A16" s="38"/>
      <c r="B16" s="190" t="s">
        <v>233</v>
      </c>
      <c r="C16" s="190"/>
      <c r="D16" s="190"/>
      <c r="E16" s="190"/>
      <c r="F16" s="190"/>
      <c r="G16" s="190"/>
      <c r="H16" s="190"/>
      <c r="I16" s="190"/>
      <c r="J16" s="190"/>
      <c r="K16" s="190"/>
      <c r="L16" s="190"/>
    </row>
    <row r="17" spans="1:12" ht="12" customHeight="1">
      <c r="A17" s="38"/>
      <c r="B17" s="190"/>
      <c r="C17" s="190"/>
      <c r="D17" s="190"/>
      <c r="E17" s="190"/>
      <c r="F17" s="190"/>
      <c r="G17" s="190"/>
      <c r="H17" s="190"/>
      <c r="I17" s="190"/>
      <c r="J17" s="190"/>
      <c r="K17" s="190"/>
      <c r="L17" s="190"/>
    </row>
    <row r="18" spans="1:12" ht="12" customHeight="1">
      <c r="A18" s="38"/>
      <c r="B18" s="37"/>
      <c r="C18" s="37"/>
      <c r="D18" s="37"/>
      <c r="E18" s="37"/>
      <c r="F18" s="37"/>
      <c r="G18" s="37"/>
      <c r="H18" s="37"/>
      <c r="I18" s="37"/>
      <c r="J18" s="37"/>
      <c r="K18" s="37"/>
      <c r="L18" s="37"/>
    </row>
    <row r="19" spans="1:12" ht="12" customHeight="1">
      <c r="A19" s="38"/>
      <c r="B19" s="190" t="s">
        <v>297</v>
      </c>
      <c r="C19" s="190"/>
      <c r="D19" s="190"/>
      <c r="E19" s="190"/>
      <c r="F19" s="190"/>
      <c r="G19" s="190"/>
      <c r="H19" s="190"/>
      <c r="I19" s="190"/>
      <c r="J19" s="190"/>
      <c r="K19" s="190"/>
      <c r="L19" s="190"/>
    </row>
    <row r="20" spans="1:12" ht="12" customHeight="1">
      <c r="A20" s="38"/>
      <c r="B20" s="190"/>
      <c r="C20" s="190"/>
      <c r="D20" s="190"/>
      <c r="E20" s="190"/>
      <c r="F20" s="190"/>
      <c r="G20" s="190"/>
      <c r="H20" s="190"/>
      <c r="I20" s="190"/>
      <c r="J20" s="190"/>
      <c r="K20" s="190"/>
      <c r="L20" s="190"/>
    </row>
    <row r="21" spans="1:12" ht="12" customHeight="1">
      <c r="A21" s="38"/>
      <c r="B21" s="190"/>
      <c r="C21" s="190"/>
      <c r="D21" s="190"/>
      <c r="E21" s="190"/>
      <c r="F21" s="190"/>
      <c r="G21" s="190"/>
      <c r="H21" s="190"/>
      <c r="I21" s="190"/>
      <c r="J21" s="190"/>
      <c r="K21" s="190"/>
      <c r="L21" s="190"/>
    </row>
    <row r="22" spans="1:12" ht="12" customHeight="1">
      <c r="A22" s="38"/>
      <c r="B22" s="108" t="s">
        <v>308</v>
      </c>
      <c r="C22" s="107"/>
      <c r="D22" s="107"/>
      <c r="E22" s="107"/>
      <c r="F22" s="107"/>
      <c r="G22" s="107"/>
      <c r="H22" s="107"/>
      <c r="I22" s="107"/>
      <c r="J22" s="107"/>
      <c r="K22" s="107"/>
      <c r="L22" s="107"/>
    </row>
    <row r="23" spans="1:12" ht="12" customHeight="1">
      <c r="A23" s="38"/>
      <c r="B23" s="107"/>
      <c r="C23" s="107"/>
      <c r="D23" s="107"/>
      <c r="E23" s="107"/>
      <c r="F23" s="107"/>
      <c r="G23" s="107"/>
      <c r="H23" s="107"/>
      <c r="I23" s="107"/>
      <c r="J23" s="107"/>
      <c r="K23" s="107"/>
      <c r="L23" s="107"/>
    </row>
    <row r="24" spans="1:12" ht="12">
      <c r="A24" s="38"/>
      <c r="B24" s="29"/>
      <c r="C24" s="29"/>
      <c r="D24" s="29"/>
      <c r="E24" s="29"/>
      <c r="F24" s="29"/>
      <c r="G24" s="29"/>
      <c r="H24" s="29"/>
      <c r="I24" s="29"/>
      <c r="J24" s="29"/>
      <c r="K24" s="29"/>
      <c r="L24" s="29"/>
    </row>
    <row r="25" spans="1:12" ht="12">
      <c r="A25" s="39" t="s">
        <v>69</v>
      </c>
      <c r="B25" s="30" t="s">
        <v>70</v>
      </c>
      <c r="C25" s="29"/>
      <c r="D25" s="29"/>
      <c r="E25" s="29"/>
      <c r="F25" s="29"/>
      <c r="G25" s="29"/>
      <c r="H25" s="29"/>
      <c r="I25" s="29"/>
      <c r="J25" s="29"/>
      <c r="K25" s="29"/>
      <c r="L25" s="29"/>
    </row>
    <row r="26" spans="1:12" ht="12">
      <c r="A26" s="38"/>
      <c r="B26" s="29" t="s">
        <v>71</v>
      </c>
      <c r="C26" s="29"/>
      <c r="D26" s="29"/>
      <c r="E26" s="29"/>
      <c r="F26" s="29"/>
      <c r="G26" s="29"/>
      <c r="H26" s="29"/>
      <c r="I26" s="29"/>
      <c r="J26" s="29"/>
      <c r="K26" s="29"/>
      <c r="L26" s="29"/>
    </row>
    <row r="27" spans="1:12" ht="12">
      <c r="A27" s="38"/>
      <c r="B27" s="29"/>
      <c r="C27" s="29"/>
      <c r="D27" s="29"/>
      <c r="E27" s="29"/>
      <c r="F27" s="29"/>
      <c r="G27" s="29"/>
      <c r="H27" s="29"/>
      <c r="I27" s="29"/>
      <c r="J27" s="29"/>
      <c r="K27" s="29"/>
      <c r="L27" s="29"/>
    </row>
    <row r="28" spans="1:12" ht="12">
      <c r="A28" s="39" t="s">
        <v>72</v>
      </c>
      <c r="B28" s="30" t="s">
        <v>73</v>
      </c>
      <c r="C28" s="29"/>
      <c r="D28" s="29"/>
      <c r="E28" s="29"/>
      <c r="F28" s="29"/>
      <c r="G28" s="29"/>
      <c r="H28" s="29"/>
      <c r="I28" s="29"/>
      <c r="J28" s="29"/>
      <c r="K28" s="29"/>
      <c r="L28" s="29"/>
    </row>
    <row r="29" spans="1:12" ht="12">
      <c r="A29" s="38"/>
      <c r="B29" s="29" t="s">
        <v>74</v>
      </c>
      <c r="C29" s="29"/>
      <c r="D29" s="29"/>
      <c r="E29" s="29"/>
      <c r="F29" s="29"/>
      <c r="G29" s="29"/>
      <c r="H29" s="29"/>
      <c r="I29" s="29"/>
      <c r="J29" s="29"/>
      <c r="K29" s="29"/>
      <c r="L29" s="29"/>
    </row>
    <row r="30" spans="1:12" ht="12">
      <c r="A30" s="38"/>
      <c r="B30" s="29"/>
      <c r="C30" s="29"/>
      <c r="D30" s="29"/>
      <c r="E30" s="29"/>
      <c r="F30" s="29"/>
      <c r="G30" s="29"/>
      <c r="H30" s="29"/>
      <c r="I30" s="29"/>
      <c r="J30" s="29"/>
      <c r="K30" s="29"/>
      <c r="L30" s="29"/>
    </row>
    <row r="31" spans="1:12" ht="12">
      <c r="A31" s="39" t="s">
        <v>75</v>
      </c>
      <c r="B31" s="30" t="s">
        <v>76</v>
      </c>
      <c r="C31" s="29"/>
      <c r="D31" s="29"/>
      <c r="E31" s="29"/>
      <c r="F31" s="29"/>
      <c r="G31" s="29"/>
      <c r="H31" s="29"/>
      <c r="I31" s="29"/>
      <c r="J31" s="29"/>
      <c r="K31" s="29"/>
      <c r="L31" s="29"/>
    </row>
    <row r="32" spans="1:12" ht="12">
      <c r="A32" s="38"/>
      <c r="B32" s="190" t="s">
        <v>189</v>
      </c>
      <c r="C32" s="190"/>
      <c r="D32" s="190"/>
      <c r="E32" s="190"/>
      <c r="F32" s="190"/>
      <c r="G32" s="190"/>
      <c r="H32" s="190"/>
      <c r="I32" s="190"/>
      <c r="J32" s="190"/>
      <c r="K32" s="190"/>
      <c r="L32" s="190"/>
    </row>
    <row r="33" spans="1:12" ht="12">
      <c r="A33" s="38"/>
      <c r="B33" s="190"/>
      <c r="C33" s="190"/>
      <c r="D33" s="190"/>
      <c r="E33" s="190"/>
      <c r="F33" s="190"/>
      <c r="G33" s="190"/>
      <c r="H33" s="190"/>
      <c r="I33" s="190"/>
      <c r="J33" s="190"/>
      <c r="K33" s="190"/>
      <c r="L33" s="190"/>
    </row>
    <row r="34" spans="1:12" ht="12">
      <c r="A34" s="38"/>
      <c r="B34" s="29"/>
      <c r="C34" s="29"/>
      <c r="D34" s="29"/>
      <c r="E34" s="29"/>
      <c r="F34" s="29"/>
      <c r="G34" s="29"/>
      <c r="H34" s="29"/>
      <c r="I34" s="29"/>
      <c r="J34" s="29"/>
      <c r="K34" s="29"/>
      <c r="L34" s="29"/>
    </row>
    <row r="35" spans="1:12" ht="12">
      <c r="A35" s="39" t="s">
        <v>77</v>
      </c>
      <c r="B35" s="30" t="s">
        <v>78</v>
      </c>
      <c r="C35" s="29"/>
      <c r="D35" s="29"/>
      <c r="E35" s="29"/>
      <c r="F35" s="29"/>
      <c r="G35" s="29"/>
      <c r="H35" s="29"/>
      <c r="I35" s="29"/>
      <c r="J35" s="29"/>
      <c r="K35" s="29"/>
      <c r="L35" s="29"/>
    </row>
    <row r="36" spans="1:12" ht="12">
      <c r="A36" s="38"/>
      <c r="B36" s="192" t="s">
        <v>190</v>
      </c>
      <c r="C36" s="192"/>
      <c r="D36" s="192"/>
      <c r="E36" s="192"/>
      <c r="F36" s="192"/>
      <c r="G36" s="192"/>
      <c r="H36" s="192"/>
      <c r="I36" s="192"/>
      <c r="J36" s="192"/>
      <c r="K36" s="192"/>
      <c r="L36" s="192"/>
    </row>
    <row r="37" spans="1:12" ht="12">
      <c r="A37" s="38"/>
      <c r="B37" s="192"/>
      <c r="C37" s="192"/>
      <c r="D37" s="192"/>
      <c r="E37" s="192"/>
      <c r="F37" s="192"/>
      <c r="G37" s="192"/>
      <c r="H37" s="192"/>
      <c r="I37" s="192"/>
      <c r="J37" s="192"/>
      <c r="K37" s="192"/>
      <c r="L37" s="192"/>
    </row>
    <row r="38" spans="1:12" ht="12">
      <c r="A38" s="38"/>
      <c r="B38" s="29"/>
      <c r="C38" s="29"/>
      <c r="D38" s="29"/>
      <c r="E38" s="29"/>
      <c r="F38" s="29"/>
      <c r="G38" s="29"/>
      <c r="H38" s="29"/>
      <c r="I38" s="29"/>
      <c r="J38" s="29"/>
      <c r="K38" s="29"/>
      <c r="L38" s="29"/>
    </row>
    <row r="39" spans="1:12" ht="12">
      <c r="A39" s="39" t="s">
        <v>79</v>
      </c>
      <c r="B39" s="30" t="s">
        <v>80</v>
      </c>
      <c r="C39" s="29"/>
      <c r="D39" s="29"/>
      <c r="E39" s="29"/>
      <c r="F39" s="29"/>
      <c r="G39" s="29"/>
      <c r="H39" s="29"/>
      <c r="I39" s="29"/>
      <c r="J39" s="29"/>
      <c r="K39" s="29"/>
      <c r="L39" s="29"/>
    </row>
    <row r="40" spans="1:12" ht="12">
      <c r="A40" s="38"/>
      <c r="B40" s="190" t="s">
        <v>264</v>
      </c>
      <c r="C40" s="190"/>
      <c r="D40" s="190"/>
      <c r="E40" s="190"/>
      <c r="F40" s="190"/>
      <c r="G40" s="190"/>
      <c r="H40" s="190"/>
      <c r="I40" s="190"/>
      <c r="J40" s="190"/>
      <c r="K40" s="190"/>
      <c r="L40" s="190"/>
    </row>
    <row r="41" spans="1:12" ht="12">
      <c r="A41" s="38"/>
      <c r="B41" s="190"/>
      <c r="C41" s="190"/>
      <c r="D41" s="190"/>
      <c r="E41" s="190"/>
      <c r="F41" s="190"/>
      <c r="G41" s="190"/>
      <c r="H41" s="190"/>
      <c r="I41" s="190"/>
      <c r="J41" s="190"/>
      <c r="K41" s="190"/>
      <c r="L41" s="190"/>
    </row>
    <row r="42" spans="1:12" ht="12">
      <c r="A42" s="38"/>
      <c r="B42" s="191"/>
      <c r="C42" s="191"/>
      <c r="D42" s="191"/>
      <c r="E42" s="191"/>
      <c r="F42" s="191"/>
      <c r="G42" s="191"/>
      <c r="H42" s="191"/>
      <c r="I42" s="191"/>
      <c r="J42" s="191"/>
      <c r="K42" s="191"/>
      <c r="L42" s="191"/>
    </row>
    <row r="43" spans="1:12" ht="10.5" customHeight="1">
      <c r="A43" s="38"/>
      <c r="B43" s="84"/>
      <c r="C43" s="84"/>
      <c r="D43" s="84"/>
      <c r="E43" s="84"/>
      <c r="F43" s="84"/>
      <c r="G43" s="84"/>
      <c r="H43" s="84"/>
      <c r="I43" s="84"/>
      <c r="J43" s="84"/>
      <c r="K43" s="84"/>
      <c r="L43" s="84"/>
    </row>
    <row r="44" spans="1:12" s="3" customFormat="1" ht="12">
      <c r="A44" s="40"/>
      <c r="B44" s="193" t="s">
        <v>299</v>
      </c>
      <c r="C44" s="193"/>
      <c r="D44" s="193"/>
      <c r="E44" s="193"/>
      <c r="F44" s="193"/>
      <c r="G44" s="193"/>
      <c r="H44" s="193"/>
      <c r="I44" s="193"/>
      <c r="J44" s="193"/>
      <c r="K44" s="193"/>
      <c r="L44" s="193"/>
    </row>
    <row r="45" spans="1:12" s="3" customFormat="1" ht="12">
      <c r="A45" s="40"/>
      <c r="B45" s="193"/>
      <c r="C45" s="193"/>
      <c r="D45" s="193"/>
      <c r="E45" s="193"/>
      <c r="F45" s="193"/>
      <c r="G45" s="193"/>
      <c r="H45" s="193"/>
      <c r="I45" s="193"/>
      <c r="J45" s="193"/>
      <c r="K45" s="193"/>
      <c r="L45" s="193"/>
    </row>
    <row r="46" spans="1:12" s="3" customFormat="1" ht="12">
      <c r="A46" s="40"/>
      <c r="B46" s="193"/>
      <c r="C46" s="193"/>
      <c r="D46" s="193"/>
      <c r="E46" s="193"/>
      <c r="F46" s="193"/>
      <c r="G46" s="193"/>
      <c r="H46" s="193"/>
      <c r="I46" s="193"/>
      <c r="J46" s="193"/>
      <c r="K46" s="193"/>
      <c r="L46" s="193"/>
    </row>
    <row r="47" spans="1:12" s="3" customFormat="1" ht="12">
      <c r="A47" s="40"/>
      <c r="B47" s="108" t="s">
        <v>235</v>
      </c>
      <c r="C47" s="158"/>
      <c r="D47" s="158"/>
      <c r="E47" s="158"/>
      <c r="F47" s="158"/>
      <c r="G47" s="158"/>
      <c r="H47" s="158"/>
      <c r="I47" s="158"/>
      <c r="J47" s="158"/>
      <c r="K47" s="158"/>
      <c r="L47" s="158"/>
    </row>
    <row r="48" spans="1:12" s="13" customFormat="1" ht="12">
      <c r="A48" s="40"/>
      <c r="B48" s="108" t="s">
        <v>236</v>
      </c>
      <c r="C48" s="107"/>
      <c r="D48" s="107"/>
      <c r="E48" s="107"/>
      <c r="F48" s="107"/>
      <c r="G48" s="107"/>
      <c r="H48" s="107"/>
      <c r="I48" s="107"/>
      <c r="J48" s="107"/>
      <c r="K48" s="107"/>
      <c r="L48" s="107"/>
    </row>
    <row r="49" spans="1:12" s="13" customFormat="1" ht="12">
      <c r="A49" s="40"/>
      <c r="B49" s="194" t="s">
        <v>234</v>
      </c>
      <c r="C49" s="195"/>
      <c r="D49" s="195"/>
      <c r="E49" s="195"/>
      <c r="F49" s="195"/>
      <c r="G49" s="195"/>
      <c r="H49" s="195"/>
      <c r="I49" s="195"/>
      <c r="J49" s="195"/>
      <c r="K49" s="195"/>
      <c r="L49" s="195"/>
    </row>
    <row r="50" spans="1:12" s="13" customFormat="1" ht="12">
      <c r="A50" s="40"/>
      <c r="B50" s="195"/>
      <c r="C50" s="195"/>
      <c r="D50" s="195"/>
      <c r="E50" s="195"/>
      <c r="F50" s="195"/>
      <c r="G50" s="195"/>
      <c r="H50" s="195"/>
      <c r="I50" s="195"/>
      <c r="J50" s="195"/>
      <c r="K50" s="195"/>
      <c r="L50" s="195"/>
    </row>
    <row r="51" spans="1:12" s="13" customFormat="1" ht="12">
      <c r="A51" s="40"/>
      <c r="B51" s="196" t="s">
        <v>255</v>
      </c>
      <c r="C51" s="196"/>
      <c r="D51" s="196"/>
      <c r="E51" s="196"/>
      <c r="F51" s="196"/>
      <c r="G51" s="196"/>
      <c r="H51" s="196"/>
      <c r="I51" s="196"/>
      <c r="J51" s="196"/>
      <c r="K51" s="196"/>
      <c r="L51" s="196"/>
    </row>
    <row r="52" spans="1:12" s="13" customFormat="1" ht="12">
      <c r="A52" s="40"/>
      <c r="B52" s="196"/>
      <c r="C52" s="196"/>
      <c r="D52" s="196"/>
      <c r="E52" s="196"/>
      <c r="F52" s="196"/>
      <c r="G52" s="196"/>
      <c r="H52" s="196"/>
      <c r="I52" s="196"/>
      <c r="J52" s="196"/>
      <c r="K52" s="196"/>
      <c r="L52" s="196"/>
    </row>
    <row r="53" spans="1:12" s="13" customFormat="1" ht="12">
      <c r="A53" s="40"/>
      <c r="B53" s="196"/>
      <c r="C53" s="196"/>
      <c r="D53" s="196"/>
      <c r="E53" s="196"/>
      <c r="F53" s="196"/>
      <c r="G53" s="196"/>
      <c r="H53" s="196"/>
      <c r="I53" s="196"/>
      <c r="J53" s="196"/>
      <c r="K53" s="196"/>
      <c r="L53" s="196"/>
    </row>
    <row r="54" spans="1:12" s="13" customFormat="1" ht="12">
      <c r="A54" s="40"/>
      <c r="B54" s="196"/>
      <c r="C54" s="196"/>
      <c r="D54" s="196"/>
      <c r="E54" s="196"/>
      <c r="F54" s="196"/>
      <c r="G54" s="196"/>
      <c r="H54" s="196"/>
      <c r="I54" s="196"/>
      <c r="J54" s="196"/>
      <c r="K54" s="196"/>
      <c r="L54" s="196"/>
    </row>
    <row r="55" spans="1:12" s="13" customFormat="1" ht="9.75" customHeight="1">
      <c r="A55" s="40"/>
      <c r="B55" s="159"/>
      <c r="C55" s="159"/>
      <c r="D55" s="159"/>
      <c r="E55" s="159"/>
      <c r="F55" s="159"/>
      <c r="G55" s="159"/>
      <c r="H55" s="159"/>
      <c r="I55" s="159"/>
      <c r="J55" s="159"/>
      <c r="K55" s="159"/>
      <c r="L55" s="159"/>
    </row>
    <row r="56" spans="1:12" s="13" customFormat="1" ht="12">
      <c r="A56" s="40"/>
      <c r="B56" s="196" t="s">
        <v>298</v>
      </c>
      <c r="C56" s="196"/>
      <c r="D56" s="196"/>
      <c r="E56" s="196"/>
      <c r="F56" s="196"/>
      <c r="G56" s="196"/>
      <c r="H56" s="196"/>
      <c r="I56" s="196"/>
      <c r="J56" s="196"/>
      <c r="K56" s="196"/>
      <c r="L56" s="196"/>
    </row>
    <row r="57" spans="1:12" s="13" customFormat="1" ht="12">
      <c r="A57" s="40"/>
      <c r="B57" s="196"/>
      <c r="C57" s="196"/>
      <c r="D57" s="196"/>
      <c r="E57" s="196"/>
      <c r="F57" s="196"/>
      <c r="G57" s="196"/>
      <c r="H57" s="196"/>
      <c r="I57" s="196"/>
      <c r="J57" s="196"/>
      <c r="K57" s="196"/>
      <c r="L57" s="196"/>
    </row>
    <row r="58" spans="1:12" s="13" customFormat="1" ht="12">
      <c r="A58" s="40"/>
      <c r="B58" s="196"/>
      <c r="C58" s="196"/>
      <c r="D58" s="196"/>
      <c r="E58" s="196"/>
      <c r="F58" s="196"/>
      <c r="G58" s="196"/>
      <c r="H58" s="196"/>
      <c r="I58" s="196"/>
      <c r="J58" s="196"/>
      <c r="K58" s="196"/>
      <c r="L58" s="196"/>
    </row>
    <row r="59" spans="1:12" s="13" customFormat="1" ht="12">
      <c r="A59" s="40"/>
      <c r="B59" s="196"/>
      <c r="C59" s="196"/>
      <c r="D59" s="196"/>
      <c r="E59" s="196"/>
      <c r="F59" s="196"/>
      <c r="G59" s="196"/>
      <c r="H59" s="196"/>
      <c r="I59" s="196"/>
      <c r="J59" s="196"/>
      <c r="K59" s="196"/>
      <c r="L59" s="196"/>
    </row>
    <row r="60" spans="1:12" s="13" customFormat="1" ht="12">
      <c r="A60" s="40"/>
      <c r="B60" s="196"/>
      <c r="C60" s="196"/>
      <c r="D60" s="196"/>
      <c r="E60" s="196"/>
      <c r="F60" s="196"/>
      <c r="G60" s="196"/>
      <c r="H60" s="196"/>
      <c r="I60" s="196"/>
      <c r="J60" s="196"/>
      <c r="K60" s="196"/>
      <c r="L60" s="196"/>
    </row>
    <row r="61" spans="1:12" s="13" customFormat="1" ht="12">
      <c r="A61" s="40"/>
      <c r="B61" s="196"/>
      <c r="C61" s="196"/>
      <c r="D61" s="196"/>
      <c r="E61" s="196"/>
      <c r="F61" s="196"/>
      <c r="G61" s="196"/>
      <c r="H61" s="196"/>
      <c r="I61" s="196"/>
      <c r="J61" s="196"/>
      <c r="K61" s="196"/>
      <c r="L61" s="196"/>
    </row>
    <row r="62" spans="1:12" s="13" customFormat="1" ht="12">
      <c r="A62" s="40"/>
      <c r="B62" s="159"/>
      <c r="C62" s="159"/>
      <c r="D62" s="159"/>
      <c r="E62" s="159"/>
      <c r="F62" s="159"/>
      <c r="G62" s="159"/>
      <c r="H62" s="159"/>
      <c r="I62" s="159"/>
      <c r="J62" s="159"/>
      <c r="K62" s="159"/>
      <c r="L62" s="159"/>
    </row>
    <row r="63" spans="1:12" s="13" customFormat="1" ht="12">
      <c r="A63" s="40"/>
      <c r="B63" s="196" t="s">
        <v>310</v>
      </c>
      <c r="C63" s="196"/>
      <c r="D63" s="196"/>
      <c r="E63" s="196"/>
      <c r="F63" s="196"/>
      <c r="G63" s="196"/>
      <c r="H63" s="196"/>
      <c r="I63" s="196"/>
      <c r="J63" s="196"/>
      <c r="K63" s="196"/>
      <c r="L63" s="196"/>
    </row>
    <row r="64" spans="1:12" s="13" customFormat="1" ht="12">
      <c r="A64" s="40"/>
      <c r="B64" s="196"/>
      <c r="C64" s="196"/>
      <c r="D64" s="196"/>
      <c r="E64" s="196"/>
      <c r="F64" s="196"/>
      <c r="G64" s="196"/>
      <c r="H64" s="196"/>
      <c r="I64" s="196"/>
      <c r="J64" s="196"/>
      <c r="K64" s="196"/>
      <c r="L64" s="196"/>
    </row>
    <row r="65" spans="1:13" s="13" customFormat="1" ht="12">
      <c r="A65" s="40"/>
      <c r="B65" s="196"/>
      <c r="C65" s="196"/>
      <c r="D65" s="196"/>
      <c r="E65" s="196"/>
      <c r="F65" s="196"/>
      <c r="G65" s="196"/>
      <c r="H65" s="196"/>
      <c r="I65" s="196"/>
      <c r="J65" s="196"/>
      <c r="K65" s="196"/>
      <c r="L65" s="196"/>
      <c r="M65" s="148"/>
    </row>
    <row r="66" spans="1:12" s="13" customFormat="1" ht="12">
      <c r="A66" s="40"/>
      <c r="B66" s="196"/>
      <c r="C66" s="196"/>
      <c r="D66" s="196"/>
      <c r="E66" s="196"/>
      <c r="F66" s="196"/>
      <c r="G66" s="196"/>
      <c r="H66" s="196"/>
      <c r="I66" s="196"/>
      <c r="J66" s="196"/>
      <c r="K66" s="196"/>
      <c r="L66" s="196"/>
    </row>
    <row r="67" spans="1:12" ht="12" customHeight="1">
      <c r="A67" s="38"/>
      <c r="B67" s="197"/>
      <c r="C67" s="197"/>
      <c r="D67" s="197"/>
      <c r="E67" s="197"/>
      <c r="F67" s="197"/>
      <c r="G67" s="197"/>
      <c r="H67" s="197"/>
      <c r="I67" s="197"/>
      <c r="J67" s="197"/>
      <c r="K67" s="197"/>
      <c r="L67" s="197"/>
    </row>
    <row r="68" spans="1:12" ht="10.5" customHeight="1">
      <c r="A68" s="38"/>
      <c r="B68" s="188"/>
      <c r="C68" s="188"/>
      <c r="D68" s="188"/>
      <c r="E68" s="188"/>
      <c r="F68" s="188"/>
      <c r="G68" s="188"/>
      <c r="H68" s="188"/>
      <c r="I68" s="188"/>
      <c r="J68" s="188"/>
      <c r="K68" s="188"/>
      <c r="L68" s="188"/>
    </row>
    <row r="69" spans="1:12" ht="10.5" customHeight="1">
      <c r="A69" s="38"/>
      <c r="B69" s="31"/>
      <c r="C69" s="32"/>
      <c r="D69" s="31"/>
      <c r="E69" s="31"/>
      <c r="F69" s="31"/>
      <c r="G69" s="31"/>
      <c r="H69" s="31"/>
      <c r="I69" s="31"/>
      <c r="J69" s="31"/>
      <c r="K69" s="31"/>
      <c r="L69" s="31"/>
    </row>
    <row r="70" spans="1:12" ht="12">
      <c r="A70" s="39" t="s">
        <v>81</v>
      </c>
      <c r="B70" s="30" t="s">
        <v>82</v>
      </c>
      <c r="C70" s="29"/>
      <c r="D70" s="29"/>
      <c r="E70" s="29"/>
      <c r="F70" s="29"/>
      <c r="G70" s="29"/>
      <c r="H70" s="29"/>
      <c r="I70" s="29"/>
      <c r="J70" s="29"/>
      <c r="K70" s="29"/>
      <c r="L70" s="29"/>
    </row>
    <row r="71" spans="1:12" ht="12">
      <c r="A71" s="39"/>
      <c r="B71" s="190" t="s">
        <v>83</v>
      </c>
      <c r="C71" s="190"/>
      <c r="D71" s="190"/>
      <c r="E71" s="190"/>
      <c r="F71" s="190"/>
      <c r="G71" s="190"/>
      <c r="H71" s="190"/>
      <c r="I71" s="190"/>
      <c r="J71" s="190"/>
      <c r="K71" s="190"/>
      <c r="L71" s="190"/>
    </row>
    <row r="72" spans="1:12" ht="12">
      <c r="A72" s="38"/>
      <c r="B72" s="29"/>
      <c r="C72" s="29"/>
      <c r="D72" s="29"/>
      <c r="E72" s="29"/>
      <c r="F72" s="29"/>
      <c r="G72" s="29"/>
      <c r="H72" s="29"/>
      <c r="I72" s="29"/>
      <c r="J72" s="29"/>
      <c r="K72" s="29"/>
      <c r="L72" s="29"/>
    </row>
    <row r="73" spans="1:12" ht="12">
      <c r="A73" s="39" t="s">
        <v>84</v>
      </c>
      <c r="B73" s="30" t="s">
        <v>85</v>
      </c>
      <c r="C73" s="29"/>
      <c r="D73" s="29"/>
      <c r="E73" s="29"/>
      <c r="F73" s="29"/>
      <c r="G73" s="29"/>
      <c r="H73" s="29"/>
      <c r="I73" s="29"/>
      <c r="J73" s="29"/>
      <c r="K73" s="29"/>
      <c r="L73" s="29"/>
    </row>
    <row r="74" spans="1:12" ht="12">
      <c r="A74" s="39"/>
      <c r="B74" s="202" t="s">
        <v>160</v>
      </c>
      <c r="C74" s="188"/>
      <c r="D74" s="188"/>
      <c r="E74" s="188"/>
      <c r="F74" s="188"/>
      <c r="G74" s="188"/>
      <c r="H74" s="188"/>
      <c r="I74" s="188"/>
      <c r="J74" s="188"/>
      <c r="K74" s="188"/>
      <c r="L74" s="188"/>
    </row>
    <row r="75" spans="1:12" ht="12">
      <c r="A75" s="39"/>
      <c r="B75" s="188"/>
      <c r="C75" s="188"/>
      <c r="D75" s="188"/>
      <c r="E75" s="188"/>
      <c r="F75" s="188"/>
      <c r="G75" s="188"/>
      <c r="H75" s="188"/>
      <c r="I75" s="188"/>
      <c r="J75" s="188"/>
      <c r="K75" s="188"/>
      <c r="L75" s="188"/>
    </row>
    <row r="76" spans="1:12" ht="12">
      <c r="A76" s="39"/>
      <c r="B76" s="188"/>
      <c r="C76" s="188"/>
      <c r="D76" s="188"/>
      <c r="E76" s="188"/>
      <c r="F76" s="188"/>
      <c r="G76" s="188"/>
      <c r="H76" s="188"/>
      <c r="I76" s="188"/>
      <c r="J76" s="188"/>
      <c r="K76" s="188"/>
      <c r="L76" s="188"/>
    </row>
    <row r="77" spans="1:12" ht="10.5" customHeight="1" thickBot="1">
      <c r="A77" s="38"/>
      <c r="B77" s="33"/>
      <c r="C77" s="33"/>
      <c r="D77" s="33"/>
      <c r="E77" s="33"/>
      <c r="F77" s="33"/>
      <c r="G77" s="33"/>
      <c r="H77" s="33"/>
      <c r="I77" s="33"/>
      <c r="J77" s="33"/>
      <c r="K77" s="33"/>
      <c r="L77" s="33"/>
    </row>
    <row r="78" spans="1:12" ht="12">
      <c r="A78" s="38"/>
      <c r="B78" s="207" t="s">
        <v>275</v>
      </c>
      <c r="C78" s="208"/>
      <c r="D78" s="208"/>
      <c r="E78" s="208"/>
      <c r="F78" s="208"/>
      <c r="G78" s="208"/>
      <c r="H78" s="209"/>
      <c r="I78" s="176" t="s">
        <v>40</v>
      </c>
      <c r="J78" s="177"/>
      <c r="K78" s="167" t="s">
        <v>163</v>
      </c>
      <c r="L78" s="210"/>
    </row>
    <row r="79" spans="1:12" ht="12">
      <c r="A79" s="38"/>
      <c r="B79" s="170"/>
      <c r="C79" s="171"/>
      <c r="D79" s="171"/>
      <c r="E79" s="171"/>
      <c r="F79" s="171"/>
      <c r="G79" s="171"/>
      <c r="H79" s="172"/>
      <c r="I79" s="168"/>
      <c r="J79" s="169"/>
      <c r="K79" s="211"/>
      <c r="L79" s="212"/>
    </row>
    <row r="80" spans="1:12" ht="12">
      <c r="A80" s="38"/>
      <c r="B80" s="173"/>
      <c r="C80" s="174"/>
      <c r="D80" s="174"/>
      <c r="E80" s="174"/>
      <c r="F80" s="174"/>
      <c r="G80" s="174"/>
      <c r="H80" s="175"/>
      <c r="I80" s="213" t="s">
        <v>86</v>
      </c>
      <c r="J80" s="214"/>
      <c r="K80" s="225" t="s">
        <v>86</v>
      </c>
      <c r="L80" s="226"/>
    </row>
    <row r="81" spans="1:12" ht="12">
      <c r="A81" s="38"/>
      <c r="B81" s="227"/>
      <c r="C81" s="228"/>
      <c r="D81" s="228"/>
      <c r="E81" s="228"/>
      <c r="F81" s="228"/>
      <c r="G81" s="228"/>
      <c r="H81" s="229"/>
      <c r="I81" s="230"/>
      <c r="J81" s="231"/>
      <c r="K81" s="217"/>
      <c r="L81" s="218"/>
    </row>
    <row r="82" spans="1:12" ht="12">
      <c r="A82" s="38"/>
      <c r="B82" s="203" t="s">
        <v>161</v>
      </c>
      <c r="C82" s="204"/>
      <c r="D82" s="204"/>
      <c r="E82" s="204"/>
      <c r="F82" s="204"/>
      <c r="G82" s="204"/>
      <c r="H82" s="204"/>
      <c r="I82" s="205">
        <f>ROUND((+'[1]Consol P&amp;L(TTI mgmt)'!$DH$18+'[1]Consol P&amp;L(TTI mgmt)'!$DJ$18)/1000,0)-1</f>
        <v>25867</v>
      </c>
      <c r="J82" s="206"/>
      <c r="K82" s="205">
        <f>ROUND(+'[1]Consol P&amp;L(TTI mgmt)'!$DH$50/1000,0)</f>
        <v>310</v>
      </c>
      <c r="L82" s="216"/>
    </row>
    <row r="83" spans="1:12" ht="12">
      <c r="A83" s="38"/>
      <c r="B83" s="203" t="s">
        <v>162</v>
      </c>
      <c r="C83" s="204"/>
      <c r="D83" s="204"/>
      <c r="E83" s="204"/>
      <c r="F83" s="204"/>
      <c r="G83" s="204"/>
      <c r="H83" s="215"/>
      <c r="I83" s="205">
        <f>ROUND(+'[1]Consol P&amp;L(TTI mgmt)'!$DI$18/1000,0)</f>
        <v>5635</v>
      </c>
      <c r="J83" s="206"/>
      <c r="K83" s="205">
        <f>ROUND(+'[1]Consol P&amp;L(TTI mgmt)'!$DI$50/1000,0)</f>
        <v>-190</v>
      </c>
      <c r="L83" s="216"/>
    </row>
    <row r="84" spans="1:12" ht="13.5" customHeight="1" thickBot="1">
      <c r="A84" s="38"/>
      <c r="B84" s="222"/>
      <c r="C84" s="223"/>
      <c r="D84" s="223"/>
      <c r="E84" s="223"/>
      <c r="F84" s="223"/>
      <c r="G84" s="223"/>
      <c r="H84" s="224"/>
      <c r="I84" s="219">
        <f>SUM(I82:J83)</f>
        <v>31502</v>
      </c>
      <c r="J84" s="220"/>
      <c r="K84" s="219">
        <f>SUM(K82:L83)</f>
        <v>120</v>
      </c>
      <c r="L84" s="221"/>
    </row>
    <row r="85" spans="1:13" ht="9" customHeight="1">
      <c r="A85" s="38"/>
      <c r="B85" s="29"/>
      <c r="C85" s="29"/>
      <c r="D85" s="29"/>
      <c r="E85" s="29"/>
      <c r="F85" s="29"/>
      <c r="G85" s="29"/>
      <c r="H85" s="29"/>
      <c r="I85" s="29"/>
      <c r="J85" s="34"/>
      <c r="K85" s="29"/>
      <c r="L85" s="34"/>
      <c r="M85" s="20"/>
    </row>
    <row r="86" spans="1:13" ht="9" customHeight="1" thickBot="1">
      <c r="A86" s="38"/>
      <c r="B86" s="29"/>
      <c r="C86" s="29"/>
      <c r="D86" s="29"/>
      <c r="E86" s="29"/>
      <c r="F86" s="29"/>
      <c r="G86" s="29"/>
      <c r="H86" s="29"/>
      <c r="I86" s="29"/>
      <c r="J86" s="34"/>
      <c r="K86" s="29"/>
      <c r="L86" s="34"/>
      <c r="M86" s="20"/>
    </row>
    <row r="87" spans="1:13" ht="12">
      <c r="A87" s="38"/>
      <c r="B87" s="207" t="s">
        <v>276</v>
      </c>
      <c r="C87" s="208"/>
      <c r="D87" s="208"/>
      <c r="E87" s="208"/>
      <c r="F87" s="208"/>
      <c r="G87" s="208"/>
      <c r="H87" s="209"/>
      <c r="I87" s="176" t="s">
        <v>40</v>
      </c>
      <c r="J87" s="177"/>
      <c r="K87" s="167" t="s">
        <v>163</v>
      </c>
      <c r="L87" s="210"/>
      <c r="M87" s="20"/>
    </row>
    <row r="88" spans="1:13" ht="12">
      <c r="A88" s="38"/>
      <c r="B88" s="170"/>
      <c r="C88" s="171"/>
      <c r="D88" s="171"/>
      <c r="E88" s="171"/>
      <c r="F88" s="171"/>
      <c r="G88" s="171"/>
      <c r="H88" s="172"/>
      <c r="I88" s="168"/>
      <c r="J88" s="169"/>
      <c r="K88" s="211"/>
      <c r="L88" s="212"/>
      <c r="M88" s="20"/>
    </row>
    <row r="89" spans="1:13" ht="12">
      <c r="A89" s="38"/>
      <c r="B89" s="173"/>
      <c r="C89" s="174"/>
      <c r="D89" s="174"/>
      <c r="E89" s="174"/>
      <c r="F89" s="174"/>
      <c r="G89" s="174"/>
      <c r="H89" s="175"/>
      <c r="I89" s="213" t="s">
        <v>86</v>
      </c>
      <c r="J89" s="214"/>
      <c r="K89" s="225" t="s">
        <v>86</v>
      </c>
      <c r="L89" s="226"/>
      <c r="M89" s="20"/>
    </row>
    <row r="90" spans="1:13" ht="12">
      <c r="A90" s="38"/>
      <c r="B90" s="227"/>
      <c r="C90" s="228"/>
      <c r="D90" s="228"/>
      <c r="E90" s="228"/>
      <c r="F90" s="228"/>
      <c r="G90" s="228"/>
      <c r="H90" s="229"/>
      <c r="I90" s="230"/>
      <c r="J90" s="231"/>
      <c r="K90" s="217"/>
      <c r="L90" s="218"/>
      <c r="M90" s="20"/>
    </row>
    <row r="91" spans="1:13" ht="12">
      <c r="A91" s="38"/>
      <c r="B91" s="203" t="s">
        <v>161</v>
      </c>
      <c r="C91" s="204"/>
      <c r="D91" s="204"/>
      <c r="E91" s="204"/>
      <c r="F91" s="204"/>
      <c r="G91" s="204"/>
      <c r="H91" s="204"/>
      <c r="I91" s="205">
        <f>49228+I82</f>
        <v>75095</v>
      </c>
      <c r="J91" s="206"/>
      <c r="K91" s="205">
        <f>1384+K82</f>
        <v>1694</v>
      </c>
      <c r="L91" s="216"/>
      <c r="M91" s="20"/>
    </row>
    <row r="92" spans="1:13" ht="12">
      <c r="A92" s="38"/>
      <c r="B92" s="203" t="s">
        <v>162</v>
      </c>
      <c r="C92" s="204"/>
      <c r="D92" s="204"/>
      <c r="E92" s="204"/>
      <c r="F92" s="204"/>
      <c r="G92" s="204"/>
      <c r="H92" s="215"/>
      <c r="I92" s="205">
        <f>7139+I83</f>
        <v>12774</v>
      </c>
      <c r="J92" s="206"/>
      <c r="K92" s="205">
        <f>5+K83</f>
        <v>-185</v>
      </c>
      <c r="L92" s="216"/>
      <c r="M92" s="20"/>
    </row>
    <row r="93" spans="1:13" ht="12.75" thickBot="1">
      <c r="A93" s="38"/>
      <c r="B93" s="222"/>
      <c r="C93" s="223"/>
      <c r="D93" s="223"/>
      <c r="E93" s="223"/>
      <c r="F93" s="223"/>
      <c r="G93" s="223"/>
      <c r="H93" s="224"/>
      <c r="I93" s="219">
        <f>SUM(I91:J92)</f>
        <v>87869</v>
      </c>
      <c r="J93" s="220"/>
      <c r="K93" s="219">
        <f>SUM(K91:L92)</f>
        <v>1509</v>
      </c>
      <c r="L93" s="221"/>
      <c r="M93" s="8"/>
    </row>
    <row r="94" spans="1:13" ht="12">
      <c r="A94" s="38"/>
      <c r="B94" s="140"/>
      <c r="C94" s="140"/>
      <c r="D94" s="140"/>
      <c r="E94" s="140"/>
      <c r="F94" s="140"/>
      <c r="G94" s="140"/>
      <c r="H94" s="140"/>
      <c r="I94" s="146"/>
      <c r="J94" s="147"/>
      <c r="K94" s="146"/>
      <c r="L94" s="147"/>
      <c r="M94" s="20"/>
    </row>
    <row r="95" spans="1:13" ht="12">
      <c r="A95" s="38"/>
      <c r="B95" s="140"/>
      <c r="C95" s="140"/>
      <c r="D95" s="140"/>
      <c r="E95" s="140"/>
      <c r="F95" s="140"/>
      <c r="G95" s="140"/>
      <c r="H95" s="140"/>
      <c r="I95" s="146"/>
      <c r="J95" s="147"/>
      <c r="K95" s="146"/>
      <c r="L95" s="147"/>
      <c r="M95" s="20"/>
    </row>
    <row r="96" spans="1:13" ht="12">
      <c r="A96" s="39" t="s">
        <v>87</v>
      </c>
      <c r="B96" s="30" t="s">
        <v>88</v>
      </c>
      <c r="C96" s="29"/>
      <c r="D96" s="29"/>
      <c r="E96" s="29"/>
      <c r="F96" s="29"/>
      <c r="G96" s="29"/>
      <c r="H96" s="29"/>
      <c r="I96" s="29"/>
      <c r="J96" s="29"/>
      <c r="K96" s="29"/>
      <c r="L96" s="29"/>
      <c r="M96" s="20"/>
    </row>
    <row r="97" spans="1:12" ht="12">
      <c r="A97" s="38"/>
      <c r="B97" s="190" t="s">
        <v>191</v>
      </c>
      <c r="C97" s="190"/>
      <c r="D97" s="190"/>
      <c r="E97" s="190"/>
      <c r="F97" s="190"/>
      <c r="G97" s="190"/>
      <c r="H97" s="190"/>
      <c r="I97" s="190"/>
      <c r="J97" s="190"/>
      <c r="K97" s="190"/>
      <c r="L97" s="190"/>
    </row>
    <row r="98" spans="1:12" ht="12">
      <c r="A98" s="38"/>
      <c r="B98" s="190"/>
      <c r="C98" s="190"/>
      <c r="D98" s="190"/>
      <c r="E98" s="190"/>
      <c r="F98" s="190"/>
      <c r="G98" s="190"/>
      <c r="H98" s="190"/>
      <c r="I98" s="190"/>
      <c r="J98" s="190"/>
      <c r="K98" s="190"/>
      <c r="L98" s="190"/>
    </row>
    <row r="99" spans="1:12" ht="12">
      <c r="A99" s="38"/>
      <c r="B99" s="29"/>
      <c r="C99" s="29"/>
      <c r="D99" s="29"/>
      <c r="E99" s="29"/>
      <c r="F99" s="29"/>
      <c r="G99" s="29"/>
      <c r="H99" s="29"/>
      <c r="I99" s="29"/>
      <c r="J99" s="29"/>
      <c r="K99" s="29"/>
      <c r="L99" s="29"/>
    </row>
    <row r="100" spans="1:12" ht="12">
      <c r="A100" s="39" t="s">
        <v>89</v>
      </c>
      <c r="B100" s="30" t="s">
        <v>90</v>
      </c>
      <c r="C100" s="29"/>
      <c r="D100" s="29"/>
      <c r="E100" s="29"/>
      <c r="F100" s="29"/>
      <c r="G100" s="29"/>
      <c r="H100" s="29"/>
      <c r="I100" s="29"/>
      <c r="J100" s="29"/>
      <c r="K100" s="29"/>
      <c r="L100" s="29"/>
    </row>
    <row r="101" spans="1:12" ht="12">
      <c r="A101" s="39"/>
      <c r="B101" s="232" t="s">
        <v>2</v>
      </c>
      <c r="C101" s="233"/>
      <c r="D101" s="233"/>
      <c r="E101" s="233"/>
      <c r="F101" s="233"/>
      <c r="G101" s="233"/>
      <c r="H101" s="233"/>
      <c r="I101" s="233"/>
      <c r="J101" s="233"/>
      <c r="K101" s="233"/>
      <c r="L101" s="233"/>
    </row>
    <row r="102" spans="1:12" ht="12">
      <c r="A102" s="39"/>
      <c r="B102" s="233"/>
      <c r="C102" s="233"/>
      <c r="D102" s="233"/>
      <c r="E102" s="233"/>
      <c r="F102" s="233"/>
      <c r="G102" s="233"/>
      <c r="H102" s="233"/>
      <c r="I102" s="233"/>
      <c r="J102" s="233"/>
      <c r="K102" s="233"/>
      <c r="L102" s="233"/>
    </row>
    <row r="103" spans="1:12" ht="12">
      <c r="A103" s="39"/>
      <c r="B103" s="233"/>
      <c r="C103" s="233"/>
      <c r="D103" s="233"/>
      <c r="E103" s="233"/>
      <c r="F103" s="233"/>
      <c r="G103" s="233"/>
      <c r="H103" s="233"/>
      <c r="I103" s="233"/>
      <c r="J103" s="233"/>
      <c r="K103" s="233"/>
      <c r="L103" s="233"/>
    </row>
    <row r="104" spans="1:12" ht="12">
      <c r="A104" s="39"/>
      <c r="B104" s="233"/>
      <c r="C104" s="233"/>
      <c r="D104" s="233"/>
      <c r="E104" s="233"/>
      <c r="F104" s="233"/>
      <c r="G104" s="233"/>
      <c r="H104" s="233"/>
      <c r="I104" s="233"/>
      <c r="J104" s="233"/>
      <c r="K104" s="233"/>
      <c r="L104" s="233"/>
    </row>
    <row r="105" spans="1:12" ht="12">
      <c r="A105" s="39"/>
      <c r="B105" s="233"/>
      <c r="C105" s="233"/>
      <c r="D105" s="233"/>
      <c r="E105" s="233"/>
      <c r="F105" s="233"/>
      <c r="G105" s="233"/>
      <c r="H105" s="233"/>
      <c r="I105" s="233"/>
      <c r="J105" s="233"/>
      <c r="K105" s="233"/>
      <c r="L105" s="233"/>
    </row>
    <row r="106" spans="1:12" ht="12">
      <c r="A106" s="39"/>
      <c r="B106" s="233"/>
      <c r="C106" s="233"/>
      <c r="D106" s="233"/>
      <c r="E106" s="233"/>
      <c r="F106" s="233"/>
      <c r="G106" s="233"/>
      <c r="H106" s="233"/>
      <c r="I106" s="233"/>
      <c r="J106" s="233"/>
      <c r="K106" s="233"/>
      <c r="L106" s="233"/>
    </row>
    <row r="107" spans="1:12" ht="12">
      <c r="A107" s="39"/>
      <c r="B107" s="232" t="s">
        <v>3</v>
      </c>
      <c r="C107" s="233"/>
      <c r="D107" s="233"/>
      <c r="E107" s="233"/>
      <c r="F107" s="233"/>
      <c r="G107" s="233"/>
      <c r="H107" s="233"/>
      <c r="I107" s="233"/>
      <c r="J107" s="233"/>
      <c r="K107" s="233"/>
      <c r="L107" s="233"/>
    </row>
    <row r="108" spans="1:12" ht="12">
      <c r="A108" s="39"/>
      <c r="B108" s="233"/>
      <c r="C108" s="233"/>
      <c r="D108" s="233"/>
      <c r="E108" s="233"/>
      <c r="F108" s="233"/>
      <c r="G108" s="233"/>
      <c r="H108" s="233"/>
      <c r="I108" s="233"/>
      <c r="J108" s="233"/>
      <c r="K108" s="233"/>
      <c r="L108" s="233"/>
    </row>
    <row r="109" spans="1:12" ht="12">
      <c r="A109" s="39"/>
      <c r="B109" s="233"/>
      <c r="C109" s="233"/>
      <c r="D109" s="233"/>
      <c r="E109" s="233"/>
      <c r="F109" s="233"/>
      <c r="G109" s="233"/>
      <c r="H109" s="233"/>
      <c r="I109" s="233"/>
      <c r="J109" s="233"/>
      <c r="K109" s="233"/>
      <c r="L109" s="233"/>
    </row>
    <row r="110" spans="1:12" ht="12">
      <c r="A110" s="39"/>
      <c r="B110" s="233"/>
      <c r="C110" s="233"/>
      <c r="D110" s="233"/>
      <c r="E110" s="233"/>
      <c r="F110" s="233"/>
      <c r="G110" s="233"/>
      <c r="H110" s="233"/>
      <c r="I110" s="233"/>
      <c r="J110" s="233"/>
      <c r="K110" s="233"/>
      <c r="L110" s="233"/>
    </row>
    <row r="111" spans="1:12" ht="12">
      <c r="A111" s="39"/>
      <c r="B111" s="233"/>
      <c r="C111" s="233"/>
      <c r="D111" s="233"/>
      <c r="E111" s="233"/>
      <c r="F111" s="233"/>
      <c r="G111" s="233"/>
      <c r="H111" s="233"/>
      <c r="I111" s="233"/>
      <c r="J111" s="233"/>
      <c r="K111" s="233"/>
      <c r="L111" s="233"/>
    </row>
    <row r="112" spans="1:12" ht="12">
      <c r="A112" s="39"/>
      <c r="B112" s="233"/>
      <c r="C112" s="233"/>
      <c r="D112" s="233"/>
      <c r="E112" s="233"/>
      <c r="F112" s="233"/>
      <c r="G112" s="233"/>
      <c r="H112" s="233"/>
      <c r="I112" s="233"/>
      <c r="J112" s="233"/>
      <c r="K112" s="233"/>
      <c r="L112" s="233"/>
    </row>
    <row r="113" spans="1:12" ht="12">
      <c r="A113" s="38"/>
      <c r="B113" s="29"/>
      <c r="C113" s="29"/>
      <c r="D113" s="29"/>
      <c r="E113" s="29"/>
      <c r="F113" s="29"/>
      <c r="G113" s="29"/>
      <c r="H113" s="29"/>
      <c r="I113" s="29"/>
      <c r="J113" s="29"/>
      <c r="K113" s="29"/>
      <c r="L113" s="29"/>
    </row>
    <row r="114" spans="1:12" ht="12">
      <c r="A114" s="39" t="s">
        <v>91</v>
      </c>
      <c r="B114" s="30" t="s">
        <v>92</v>
      </c>
      <c r="C114" s="29"/>
      <c r="D114" s="29"/>
      <c r="E114" s="29"/>
      <c r="F114" s="29"/>
      <c r="G114" s="29"/>
      <c r="H114" s="29"/>
      <c r="I114" s="29"/>
      <c r="J114" s="29"/>
      <c r="K114" s="29"/>
      <c r="L114" s="29"/>
    </row>
    <row r="115" spans="1:12" ht="12">
      <c r="A115" s="39"/>
      <c r="B115" s="29" t="s">
        <v>256</v>
      </c>
      <c r="C115" s="29"/>
      <c r="D115" s="29"/>
      <c r="E115" s="29"/>
      <c r="F115" s="29"/>
      <c r="G115" s="29"/>
      <c r="H115" s="29"/>
      <c r="I115" s="29"/>
      <c r="J115" s="29"/>
      <c r="K115" s="29"/>
      <c r="L115" s="29"/>
    </row>
    <row r="116" spans="1:12" ht="12">
      <c r="A116" s="39"/>
      <c r="B116" s="30"/>
      <c r="C116" s="29"/>
      <c r="D116" s="29"/>
      <c r="E116" s="29"/>
      <c r="F116" s="29"/>
      <c r="G116" s="29"/>
      <c r="H116" s="29"/>
      <c r="I116" s="29"/>
      <c r="J116" s="29"/>
      <c r="K116" s="29"/>
      <c r="L116" s="29"/>
    </row>
    <row r="117" spans="1:12" ht="12">
      <c r="A117" s="110" t="s">
        <v>93</v>
      </c>
      <c r="B117" s="112" t="s">
        <v>94</v>
      </c>
      <c r="C117" s="111"/>
      <c r="D117" s="111"/>
      <c r="E117" s="111"/>
      <c r="F117" s="111"/>
      <c r="G117" s="111"/>
      <c r="H117" s="111"/>
      <c r="I117" s="111"/>
      <c r="J117" s="111"/>
      <c r="K117" s="111"/>
      <c r="L117" s="111"/>
    </row>
    <row r="118" spans="1:12" ht="12">
      <c r="A118" s="40"/>
      <c r="B118" s="37" t="s">
        <v>95</v>
      </c>
      <c r="C118" s="111"/>
      <c r="D118" s="111"/>
      <c r="E118" s="111"/>
      <c r="F118" s="111"/>
      <c r="G118" s="111"/>
      <c r="H118" s="111"/>
      <c r="I118" s="111"/>
      <c r="J118" s="111"/>
      <c r="K118" s="111"/>
      <c r="L118" s="111"/>
    </row>
    <row r="119" spans="1:12" ht="12">
      <c r="A119" s="40"/>
      <c r="B119" s="37"/>
      <c r="C119" s="111"/>
      <c r="D119" s="111"/>
      <c r="E119" s="111"/>
      <c r="F119" s="111"/>
      <c r="G119" s="111"/>
      <c r="H119" s="111"/>
      <c r="I119" s="111"/>
      <c r="J119" s="111"/>
      <c r="K119" s="111"/>
      <c r="L119" s="111"/>
    </row>
    <row r="120" spans="1:12" ht="12">
      <c r="A120" s="110" t="s">
        <v>96</v>
      </c>
      <c r="B120" s="112" t="s">
        <v>97</v>
      </c>
      <c r="C120" s="111"/>
      <c r="D120" s="111"/>
      <c r="E120" s="111"/>
      <c r="F120" s="111"/>
      <c r="G120" s="111"/>
      <c r="H120" s="111"/>
      <c r="I120" s="111"/>
      <c r="J120" s="111"/>
      <c r="K120" s="111"/>
      <c r="L120" s="111"/>
    </row>
    <row r="121" spans="1:12" ht="12">
      <c r="A121" s="40"/>
      <c r="B121" s="37" t="s">
        <v>98</v>
      </c>
      <c r="C121" s="111"/>
      <c r="D121" s="111"/>
      <c r="E121" s="111"/>
      <c r="F121" s="111"/>
      <c r="G121" s="111"/>
      <c r="H121" s="111"/>
      <c r="I121" s="111"/>
      <c r="J121" s="111"/>
      <c r="K121" s="111"/>
      <c r="L121" s="111"/>
    </row>
    <row r="122" spans="1:12" ht="12">
      <c r="A122" s="40"/>
      <c r="B122" s="37"/>
      <c r="C122" s="111"/>
      <c r="D122" s="111"/>
      <c r="E122" s="111"/>
      <c r="F122" s="111"/>
      <c r="G122" s="111"/>
      <c r="H122" s="111"/>
      <c r="I122" s="111"/>
      <c r="J122" s="111"/>
      <c r="K122" s="111"/>
      <c r="L122" s="111"/>
    </row>
    <row r="123" spans="1:12" ht="12">
      <c r="A123" s="110" t="s">
        <v>99</v>
      </c>
      <c r="B123" s="112" t="s">
        <v>100</v>
      </c>
      <c r="C123" s="111"/>
      <c r="D123" s="111"/>
      <c r="E123" s="111"/>
      <c r="F123" s="111"/>
      <c r="G123" s="111"/>
      <c r="H123" s="111"/>
      <c r="I123" s="111"/>
      <c r="J123" s="111"/>
      <c r="K123" s="111"/>
      <c r="L123" s="111"/>
    </row>
    <row r="124" spans="1:12" ht="12">
      <c r="A124" s="40"/>
      <c r="B124" s="37" t="s">
        <v>101</v>
      </c>
      <c r="C124" s="111"/>
      <c r="D124" s="111"/>
      <c r="E124" s="111"/>
      <c r="F124" s="111"/>
      <c r="G124" s="111"/>
      <c r="H124" s="111"/>
      <c r="I124" s="111"/>
      <c r="J124" s="111"/>
      <c r="K124" s="111"/>
      <c r="L124" s="111"/>
    </row>
    <row r="125" spans="1:12" ht="12">
      <c r="A125" s="40"/>
      <c r="B125" s="37"/>
      <c r="C125" s="111"/>
      <c r="D125" s="111"/>
      <c r="E125" s="111"/>
      <c r="F125" s="111"/>
      <c r="G125" s="111"/>
      <c r="H125" s="111"/>
      <c r="I125" s="111"/>
      <c r="J125" s="111"/>
      <c r="K125" s="111"/>
      <c r="L125" s="111"/>
    </row>
    <row r="126" spans="1:12" ht="12">
      <c r="A126" s="36"/>
      <c r="B126" s="37"/>
      <c r="C126" s="111"/>
      <c r="D126" s="111"/>
      <c r="E126" s="111"/>
      <c r="F126" s="111"/>
      <c r="G126" s="111"/>
      <c r="H126" s="111"/>
      <c r="I126" s="111"/>
      <c r="J126" s="111"/>
      <c r="K126" s="111"/>
      <c r="L126" s="111"/>
    </row>
    <row r="127" spans="1:12" ht="12">
      <c r="A127" s="36"/>
      <c r="B127" s="37"/>
      <c r="C127" s="111"/>
      <c r="D127" s="111"/>
      <c r="E127" s="111"/>
      <c r="F127" s="111"/>
      <c r="G127" s="111"/>
      <c r="H127" s="111"/>
      <c r="I127" s="111"/>
      <c r="J127" s="111"/>
      <c r="K127" s="111"/>
      <c r="L127" s="111"/>
    </row>
    <row r="128" spans="1:12" ht="12">
      <c r="A128" s="36"/>
      <c r="B128" s="37"/>
      <c r="C128" s="111"/>
      <c r="D128" s="111"/>
      <c r="E128" s="111"/>
      <c r="F128" s="111"/>
      <c r="G128" s="111"/>
      <c r="H128" s="111"/>
      <c r="I128" s="111"/>
      <c r="J128" s="111"/>
      <c r="K128" s="111"/>
      <c r="L128" s="111"/>
    </row>
    <row r="129" spans="1:12" ht="12">
      <c r="A129" s="36"/>
      <c r="B129" s="37"/>
      <c r="C129" s="111"/>
      <c r="D129" s="111"/>
      <c r="E129" s="111"/>
      <c r="F129" s="111"/>
      <c r="G129" s="111"/>
      <c r="H129" s="111"/>
      <c r="I129" s="111"/>
      <c r="J129" s="111"/>
      <c r="K129" s="111"/>
      <c r="L129" s="111"/>
    </row>
    <row r="130" spans="1:12" ht="12">
      <c r="A130" s="36"/>
      <c r="B130" s="37"/>
      <c r="C130" s="111"/>
      <c r="D130" s="111"/>
      <c r="E130" s="111"/>
      <c r="F130" s="111"/>
      <c r="G130" s="111"/>
      <c r="H130" s="111"/>
      <c r="I130" s="111"/>
      <c r="J130" s="111"/>
      <c r="K130" s="111"/>
      <c r="L130" s="111"/>
    </row>
    <row r="131" spans="1:12" ht="12">
      <c r="A131" s="36"/>
      <c r="B131" s="37"/>
      <c r="C131" s="111"/>
      <c r="D131" s="111"/>
      <c r="E131" s="111"/>
      <c r="F131" s="111"/>
      <c r="G131" s="111"/>
      <c r="H131" s="111"/>
      <c r="I131" s="111"/>
      <c r="J131" s="111"/>
      <c r="K131" s="111"/>
      <c r="L131" s="111"/>
    </row>
    <row r="132" spans="1:12" ht="12">
      <c r="A132" s="36"/>
      <c r="B132" s="37"/>
      <c r="C132" s="111"/>
      <c r="D132" s="111"/>
      <c r="E132" s="111"/>
      <c r="F132" s="111"/>
      <c r="G132" s="111"/>
      <c r="H132" s="111"/>
      <c r="I132" s="111"/>
      <c r="J132" s="111"/>
      <c r="K132" s="111"/>
      <c r="L132" s="111"/>
    </row>
    <row r="133" spans="1:12" ht="12">
      <c r="A133" s="36"/>
      <c r="B133" s="37"/>
      <c r="C133" s="111"/>
      <c r="D133" s="111"/>
      <c r="E133" s="111"/>
      <c r="F133" s="111"/>
      <c r="G133" s="111"/>
      <c r="H133" s="111"/>
      <c r="I133" s="111"/>
      <c r="J133" s="111"/>
      <c r="K133" s="111"/>
      <c r="L133" s="111"/>
    </row>
    <row r="134" spans="1:12" ht="12">
      <c r="A134" s="36"/>
      <c r="B134" s="37"/>
      <c r="C134" s="111"/>
      <c r="D134" s="111"/>
      <c r="E134" s="111"/>
      <c r="F134" s="111"/>
      <c r="G134" s="111"/>
      <c r="H134" s="111"/>
      <c r="I134" s="111"/>
      <c r="J134" s="111"/>
      <c r="K134" s="111"/>
      <c r="L134" s="111"/>
    </row>
    <row r="135" spans="1:12" ht="12">
      <c r="A135" s="36"/>
      <c r="B135" s="37"/>
      <c r="C135" s="111"/>
      <c r="D135" s="111"/>
      <c r="E135" s="111"/>
      <c r="F135" s="111"/>
      <c r="G135" s="111"/>
      <c r="H135" s="111"/>
      <c r="I135" s="111"/>
      <c r="J135" s="111"/>
      <c r="K135" s="111"/>
      <c r="L135" s="111"/>
    </row>
    <row r="136" spans="1:12" ht="12">
      <c r="A136" s="36"/>
      <c r="B136" s="37"/>
      <c r="C136" s="111"/>
      <c r="D136" s="111"/>
      <c r="E136" s="111"/>
      <c r="F136" s="111"/>
      <c r="G136" s="111"/>
      <c r="H136" s="111"/>
      <c r="I136" s="111"/>
      <c r="J136" s="111"/>
      <c r="K136" s="111"/>
      <c r="L136" s="111"/>
    </row>
    <row r="137" spans="1:12" ht="12">
      <c r="A137" s="36"/>
      <c r="B137" s="37"/>
      <c r="C137" s="111"/>
      <c r="D137" s="111"/>
      <c r="E137" s="111"/>
      <c r="F137" s="111"/>
      <c r="G137" s="111"/>
      <c r="H137" s="111"/>
      <c r="I137" s="111"/>
      <c r="J137" s="111"/>
      <c r="K137" s="111"/>
      <c r="L137" s="111"/>
    </row>
    <row r="138" spans="1:12" ht="12">
      <c r="A138" s="36"/>
      <c r="B138" s="37"/>
      <c r="C138" s="111"/>
      <c r="D138" s="111"/>
      <c r="E138" s="111"/>
      <c r="F138" s="111"/>
      <c r="G138" s="111"/>
      <c r="H138" s="111"/>
      <c r="I138" s="111"/>
      <c r="J138" s="111"/>
      <c r="K138" s="111"/>
      <c r="L138" s="111"/>
    </row>
    <row r="139" spans="1:12" ht="12">
      <c r="A139" s="36"/>
      <c r="B139" s="37"/>
      <c r="C139" s="111"/>
      <c r="D139" s="111"/>
      <c r="E139" s="111"/>
      <c r="F139" s="111"/>
      <c r="G139" s="111"/>
      <c r="H139" s="111"/>
      <c r="I139" s="111"/>
      <c r="J139" s="111"/>
      <c r="K139" s="111"/>
      <c r="L139" s="111"/>
    </row>
    <row r="140" spans="1:12" ht="12">
      <c r="A140" s="36"/>
      <c r="B140" s="37"/>
      <c r="C140" s="111"/>
      <c r="D140" s="111"/>
      <c r="E140" s="111"/>
      <c r="F140" s="111"/>
      <c r="G140" s="111"/>
      <c r="H140" s="111"/>
      <c r="I140" s="111"/>
      <c r="J140" s="111"/>
      <c r="K140" s="111"/>
      <c r="L140" s="111"/>
    </row>
    <row r="141" spans="1:12" ht="12">
      <c r="A141" s="36"/>
      <c r="B141" s="37"/>
      <c r="C141" s="111"/>
      <c r="D141" s="111"/>
      <c r="E141" s="111"/>
      <c r="F141" s="111"/>
      <c r="G141" s="111"/>
      <c r="H141" s="111"/>
      <c r="I141" s="111"/>
      <c r="J141" s="111"/>
      <c r="K141" s="111"/>
      <c r="L141" s="111"/>
    </row>
    <row r="142" spans="1:12" ht="12">
      <c r="A142" s="36"/>
      <c r="B142" s="37"/>
      <c r="C142" s="111"/>
      <c r="D142" s="111"/>
      <c r="E142" s="111"/>
      <c r="F142" s="111"/>
      <c r="G142" s="111"/>
      <c r="H142" s="111"/>
      <c r="I142" s="111"/>
      <c r="J142" s="111"/>
      <c r="K142" s="111"/>
      <c r="L142" s="111"/>
    </row>
    <row r="143" spans="1:12" ht="12">
      <c r="A143" s="36"/>
      <c r="B143" s="37"/>
      <c r="C143" s="111"/>
      <c r="D143" s="111"/>
      <c r="E143" s="111"/>
      <c r="F143" s="111"/>
      <c r="G143" s="111"/>
      <c r="H143" s="111"/>
      <c r="I143" s="111"/>
      <c r="J143" s="111"/>
      <c r="K143" s="111"/>
      <c r="L143" s="111"/>
    </row>
    <row r="144" spans="1:12" ht="12">
      <c r="A144" s="36"/>
      <c r="B144" s="37"/>
      <c r="C144" s="111"/>
      <c r="D144" s="111"/>
      <c r="E144" s="111"/>
      <c r="F144" s="111"/>
      <c r="G144" s="111"/>
      <c r="H144" s="111"/>
      <c r="I144" s="111"/>
      <c r="J144" s="111"/>
      <c r="K144" s="111"/>
      <c r="L144" s="111"/>
    </row>
    <row r="145" spans="1:12" ht="12">
      <c r="A145" s="36"/>
      <c r="B145" s="37"/>
      <c r="C145" s="111"/>
      <c r="D145" s="111"/>
      <c r="E145" s="111"/>
      <c r="F145" s="111"/>
      <c r="G145" s="111"/>
      <c r="H145" s="111"/>
      <c r="I145" s="111"/>
      <c r="J145" s="111"/>
      <c r="K145" s="111"/>
      <c r="L145" s="111"/>
    </row>
    <row r="146" spans="1:12" ht="12">
      <c r="A146" s="36"/>
      <c r="B146" s="37"/>
      <c r="C146" s="111"/>
      <c r="D146" s="111"/>
      <c r="E146" s="111"/>
      <c r="F146" s="111"/>
      <c r="G146" s="111"/>
      <c r="H146" s="111"/>
      <c r="I146" s="111"/>
      <c r="J146" s="111"/>
      <c r="K146" s="111"/>
      <c r="L146" s="111"/>
    </row>
    <row r="147" spans="1:12" ht="12">
      <c r="A147" s="3"/>
      <c r="B147" s="3"/>
      <c r="C147" s="111"/>
      <c r="D147" s="111"/>
      <c r="E147" s="111"/>
      <c r="F147" s="111"/>
      <c r="G147" s="111"/>
      <c r="H147" s="111"/>
      <c r="I147" s="111"/>
      <c r="J147" s="111"/>
      <c r="K147" s="111"/>
      <c r="L147" s="111"/>
    </row>
    <row r="148" spans="1:12" ht="12">
      <c r="A148" s="3"/>
      <c r="B148" s="3"/>
      <c r="C148" s="111"/>
      <c r="D148" s="111"/>
      <c r="E148" s="111"/>
      <c r="F148" s="111"/>
      <c r="G148" s="111"/>
      <c r="H148" s="111"/>
      <c r="I148" s="111"/>
      <c r="J148" s="111"/>
      <c r="K148" s="111"/>
      <c r="L148" s="111"/>
    </row>
    <row r="149" spans="1:12" ht="12">
      <c r="A149" s="3"/>
      <c r="B149" s="3"/>
      <c r="C149" s="111"/>
      <c r="D149" s="111"/>
      <c r="E149" s="111"/>
      <c r="F149" s="111"/>
      <c r="G149" s="111"/>
      <c r="H149" s="111"/>
      <c r="I149" s="111"/>
      <c r="J149" s="111"/>
      <c r="K149" s="111"/>
      <c r="L149" s="111"/>
    </row>
    <row r="150" spans="1:12" ht="12">
      <c r="A150" s="3"/>
      <c r="B150" s="3"/>
      <c r="C150" s="111"/>
      <c r="D150" s="111"/>
      <c r="E150" s="111"/>
      <c r="F150" s="111"/>
      <c r="G150" s="111"/>
      <c r="H150" s="111"/>
      <c r="I150" s="111"/>
      <c r="J150" s="111"/>
      <c r="K150" s="111"/>
      <c r="L150" s="111"/>
    </row>
    <row r="151" spans="1:12" ht="12">
      <c r="A151" s="3"/>
      <c r="B151" s="3"/>
      <c r="C151" s="111"/>
      <c r="D151" s="111"/>
      <c r="E151" s="111"/>
      <c r="F151" s="111"/>
      <c r="G151" s="111"/>
      <c r="H151" s="111"/>
      <c r="I151" s="111"/>
      <c r="J151" s="111"/>
      <c r="K151" s="111"/>
      <c r="L151" s="111"/>
    </row>
    <row r="152" spans="1:12" ht="12">
      <c r="A152" s="3"/>
      <c r="B152" s="3"/>
      <c r="C152" s="111"/>
      <c r="D152" s="111"/>
      <c r="E152" s="111"/>
      <c r="F152" s="111"/>
      <c r="G152" s="111"/>
      <c r="H152" s="111"/>
      <c r="I152" s="111"/>
      <c r="J152" s="111"/>
      <c r="K152" s="111"/>
      <c r="L152" s="111"/>
    </row>
    <row r="153" spans="1:12" ht="12">
      <c r="A153" s="3"/>
      <c r="B153" s="3"/>
      <c r="C153" s="111"/>
      <c r="D153" s="111"/>
      <c r="E153" s="111"/>
      <c r="F153" s="111"/>
      <c r="G153" s="111"/>
      <c r="H153" s="111"/>
      <c r="I153" s="111"/>
      <c r="J153" s="111"/>
      <c r="K153" s="111"/>
      <c r="L153" s="111"/>
    </row>
    <row r="154" spans="1:12" ht="12">
      <c r="A154" s="3"/>
      <c r="B154" s="3"/>
      <c r="C154" s="111"/>
      <c r="D154" s="111"/>
      <c r="E154" s="111"/>
      <c r="F154" s="111"/>
      <c r="G154" s="111"/>
      <c r="H154" s="111"/>
      <c r="I154" s="111"/>
      <c r="J154" s="111"/>
      <c r="K154" s="111"/>
      <c r="L154" s="111"/>
    </row>
    <row r="155" spans="1:12" ht="12">
      <c r="A155" s="3"/>
      <c r="B155" s="3"/>
      <c r="C155" s="111"/>
      <c r="D155" s="111"/>
      <c r="E155" s="111"/>
      <c r="F155" s="111"/>
      <c r="G155" s="111"/>
      <c r="H155" s="111"/>
      <c r="I155" s="111"/>
      <c r="J155" s="111"/>
      <c r="K155" s="111"/>
      <c r="L155" s="111"/>
    </row>
    <row r="156" spans="1:12" ht="12">
      <c r="A156" s="3"/>
      <c r="B156" s="3"/>
      <c r="C156" s="111"/>
      <c r="D156" s="111"/>
      <c r="E156" s="111"/>
      <c r="F156" s="111"/>
      <c r="G156" s="111"/>
      <c r="H156" s="111"/>
      <c r="I156" s="111"/>
      <c r="J156" s="111"/>
      <c r="K156" s="111"/>
      <c r="L156" s="111"/>
    </row>
    <row r="157" spans="1:12" ht="12">
      <c r="A157" s="3"/>
      <c r="B157" s="3"/>
      <c r="C157" s="111"/>
      <c r="D157" s="111"/>
      <c r="E157" s="111"/>
      <c r="F157" s="111"/>
      <c r="G157" s="111"/>
      <c r="H157" s="111"/>
      <c r="I157" s="111"/>
      <c r="J157" s="111"/>
      <c r="K157" s="111"/>
      <c r="L157" s="111"/>
    </row>
    <row r="158" spans="1:12" ht="12">
      <c r="A158" s="3"/>
      <c r="B158" s="3"/>
      <c r="C158" s="111"/>
      <c r="D158" s="111"/>
      <c r="E158" s="111"/>
      <c r="F158" s="111"/>
      <c r="G158" s="111"/>
      <c r="H158" s="111"/>
      <c r="I158" s="111"/>
      <c r="J158" s="111"/>
      <c r="K158" s="111"/>
      <c r="L158" s="111"/>
    </row>
    <row r="159" spans="1:12" ht="12">
      <c r="A159" s="3"/>
      <c r="B159" s="3"/>
      <c r="C159" s="111"/>
      <c r="D159" s="111"/>
      <c r="E159" s="111"/>
      <c r="F159" s="111"/>
      <c r="G159" s="111"/>
      <c r="H159" s="111"/>
      <c r="I159" s="111"/>
      <c r="J159" s="111"/>
      <c r="K159" s="111"/>
      <c r="L159" s="111"/>
    </row>
    <row r="160" spans="1:12" ht="12">
      <c r="A160" s="3"/>
      <c r="B160" s="3"/>
      <c r="C160" s="111"/>
      <c r="D160" s="111"/>
      <c r="E160" s="111"/>
      <c r="F160" s="111"/>
      <c r="G160" s="111"/>
      <c r="H160" s="111"/>
      <c r="I160" s="111"/>
      <c r="J160" s="111"/>
      <c r="K160" s="111"/>
      <c r="L160" s="111"/>
    </row>
    <row r="161" spans="1:12" ht="12">
      <c r="A161" s="3"/>
      <c r="B161" s="3"/>
      <c r="C161" s="35"/>
      <c r="D161" s="35"/>
      <c r="E161" s="35"/>
      <c r="F161" s="35"/>
      <c r="G161" s="35"/>
      <c r="H161" s="35"/>
      <c r="I161" s="35"/>
      <c r="J161" s="35"/>
      <c r="K161" s="35"/>
      <c r="L161" s="35"/>
    </row>
    <row r="162" spans="3:12" ht="12">
      <c r="C162" s="29"/>
      <c r="D162" s="29"/>
      <c r="E162" s="29"/>
      <c r="F162" s="29"/>
      <c r="G162" s="29"/>
      <c r="H162" s="29"/>
      <c r="I162" s="29"/>
      <c r="J162" s="29"/>
      <c r="K162" s="29"/>
      <c r="L162" s="29"/>
    </row>
    <row r="163" spans="3:12" ht="12">
      <c r="C163" s="29"/>
      <c r="D163" s="29"/>
      <c r="E163" s="29"/>
      <c r="F163" s="29"/>
      <c r="G163" s="29"/>
      <c r="H163" s="29"/>
      <c r="I163" s="29"/>
      <c r="J163" s="29"/>
      <c r="K163" s="29"/>
      <c r="L163" s="29"/>
    </row>
    <row r="164" spans="3:12" ht="12">
      <c r="C164" s="29"/>
      <c r="D164" s="29"/>
      <c r="E164" s="29"/>
      <c r="F164" s="29"/>
      <c r="G164" s="29"/>
      <c r="H164" s="29"/>
      <c r="I164" s="29"/>
      <c r="J164" s="29"/>
      <c r="K164" s="29"/>
      <c r="L164" s="29"/>
    </row>
    <row r="165" spans="3:12" ht="12">
      <c r="C165" s="29"/>
      <c r="D165" s="29"/>
      <c r="E165" s="29"/>
      <c r="F165" s="29"/>
      <c r="G165" s="29"/>
      <c r="H165" s="29"/>
      <c r="I165" s="29"/>
      <c r="J165" s="29"/>
      <c r="K165" s="29"/>
      <c r="L165" s="29"/>
    </row>
    <row r="166" spans="3:12" ht="12">
      <c r="C166" s="29"/>
      <c r="D166" s="29"/>
      <c r="E166" s="29"/>
      <c r="F166" s="29"/>
      <c r="G166" s="29"/>
      <c r="H166" s="29"/>
      <c r="I166" s="29"/>
      <c r="J166" s="29"/>
      <c r="K166" s="29"/>
      <c r="L166" s="29"/>
    </row>
    <row r="167" spans="3:12" ht="12">
      <c r="C167" s="29"/>
      <c r="D167" s="29"/>
      <c r="E167" s="29"/>
      <c r="F167" s="29"/>
      <c r="G167" s="29"/>
      <c r="H167" s="29"/>
      <c r="I167" s="29"/>
      <c r="J167" s="29"/>
      <c r="K167" s="29"/>
      <c r="L167" s="29"/>
    </row>
    <row r="168" spans="3:12" ht="12">
      <c r="C168" s="29"/>
      <c r="D168" s="29"/>
      <c r="E168" s="29"/>
      <c r="F168" s="29"/>
      <c r="G168" s="29"/>
      <c r="H168" s="29"/>
      <c r="I168" s="29"/>
      <c r="J168" s="29"/>
      <c r="K168" s="29"/>
      <c r="L168" s="29"/>
    </row>
    <row r="169" spans="3:12" ht="12">
      <c r="C169" s="29"/>
      <c r="D169" s="29"/>
      <c r="E169" s="29"/>
      <c r="F169" s="29"/>
      <c r="G169" s="29"/>
      <c r="H169" s="29"/>
      <c r="I169" s="29"/>
      <c r="J169" s="29"/>
      <c r="K169" s="29"/>
      <c r="L169" s="29"/>
    </row>
    <row r="170" spans="3:12" ht="12">
      <c r="C170" s="29"/>
      <c r="D170" s="29"/>
      <c r="E170" s="29"/>
      <c r="F170" s="29"/>
      <c r="G170" s="29"/>
      <c r="H170" s="29"/>
      <c r="I170" s="29"/>
      <c r="J170" s="29"/>
      <c r="K170" s="29"/>
      <c r="L170" s="29"/>
    </row>
    <row r="171" spans="3:12" ht="12">
      <c r="C171" s="29"/>
      <c r="D171" s="29"/>
      <c r="E171" s="29"/>
      <c r="F171" s="29"/>
      <c r="G171" s="29"/>
      <c r="H171" s="29"/>
      <c r="I171" s="29"/>
      <c r="J171" s="29"/>
      <c r="K171" s="29"/>
      <c r="L171" s="29"/>
    </row>
    <row r="172" spans="3:12" ht="12">
      <c r="C172" s="29"/>
      <c r="D172" s="29"/>
      <c r="E172" s="29"/>
      <c r="F172" s="29"/>
      <c r="G172" s="29"/>
      <c r="H172" s="29"/>
      <c r="I172" s="29"/>
      <c r="J172" s="29"/>
      <c r="K172" s="29"/>
      <c r="L172" s="29"/>
    </row>
    <row r="173" spans="3:12" ht="12">
      <c r="C173" s="29"/>
      <c r="D173" s="29"/>
      <c r="E173" s="29"/>
      <c r="F173" s="29"/>
      <c r="G173" s="29"/>
      <c r="H173" s="29"/>
      <c r="I173" s="29"/>
      <c r="J173" s="29"/>
      <c r="K173" s="29"/>
      <c r="L173" s="29"/>
    </row>
    <row r="174" spans="3:12" ht="12">
      <c r="C174" s="29"/>
      <c r="D174" s="29"/>
      <c r="E174" s="29"/>
      <c r="F174" s="29"/>
      <c r="G174" s="29"/>
      <c r="H174" s="29"/>
      <c r="I174" s="29"/>
      <c r="J174" s="29"/>
      <c r="K174" s="29"/>
      <c r="L174" s="29"/>
    </row>
    <row r="175" spans="3:12" ht="12">
      <c r="C175" s="29"/>
      <c r="D175" s="29"/>
      <c r="E175" s="29"/>
      <c r="F175" s="29"/>
      <c r="G175" s="29"/>
      <c r="H175" s="29"/>
      <c r="I175" s="29"/>
      <c r="J175" s="29"/>
      <c r="K175" s="29"/>
      <c r="L175" s="29"/>
    </row>
    <row r="176" spans="3:12" ht="12">
      <c r="C176" s="29"/>
      <c r="D176" s="29"/>
      <c r="E176" s="29"/>
      <c r="F176" s="29"/>
      <c r="G176" s="29"/>
      <c r="H176" s="29"/>
      <c r="I176" s="29"/>
      <c r="J176" s="29"/>
      <c r="K176" s="29"/>
      <c r="L176" s="29"/>
    </row>
    <row r="177" spans="3:12" ht="12">
      <c r="C177" s="29"/>
      <c r="D177" s="29"/>
      <c r="E177" s="29"/>
      <c r="F177" s="29"/>
      <c r="G177" s="29"/>
      <c r="H177" s="29"/>
      <c r="I177" s="29"/>
      <c r="J177" s="29"/>
      <c r="K177" s="29"/>
      <c r="L177" s="29"/>
    </row>
    <row r="178" spans="3:12" ht="12">
      <c r="C178" s="29"/>
      <c r="D178" s="29"/>
      <c r="E178" s="29"/>
      <c r="F178" s="29"/>
      <c r="G178" s="29"/>
      <c r="H178" s="29"/>
      <c r="I178" s="29"/>
      <c r="J178" s="29"/>
      <c r="K178" s="29"/>
      <c r="L178" s="29"/>
    </row>
    <row r="179" spans="3:12" ht="12">
      <c r="C179" s="29"/>
      <c r="D179" s="29"/>
      <c r="E179" s="29"/>
      <c r="F179" s="29"/>
      <c r="G179" s="29"/>
      <c r="H179" s="29"/>
      <c r="I179" s="29"/>
      <c r="J179" s="29"/>
      <c r="K179" s="29"/>
      <c r="L179" s="29"/>
    </row>
    <row r="180" spans="3:12" ht="12">
      <c r="C180" s="29"/>
      <c r="D180" s="29"/>
      <c r="E180" s="29"/>
      <c r="F180" s="29"/>
      <c r="G180" s="29"/>
      <c r="H180" s="29"/>
      <c r="I180" s="29"/>
      <c r="J180" s="29"/>
      <c r="K180" s="29"/>
      <c r="L180" s="29"/>
    </row>
    <row r="181" spans="3:12" ht="12">
      <c r="C181" s="29"/>
      <c r="D181" s="29"/>
      <c r="E181" s="29"/>
      <c r="F181" s="29"/>
      <c r="G181" s="29"/>
      <c r="H181" s="29"/>
      <c r="I181" s="29"/>
      <c r="J181" s="29"/>
      <c r="K181" s="29"/>
      <c r="L181" s="29"/>
    </row>
    <row r="182" spans="3:12" ht="12">
      <c r="C182" s="29"/>
      <c r="D182" s="29"/>
      <c r="E182" s="29"/>
      <c r="F182" s="29"/>
      <c r="G182" s="29"/>
      <c r="H182" s="29"/>
      <c r="I182" s="29"/>
      <c r="J182" s="29"/>
      <c r="K182" s="29"/>
      <c r="L182" s="29"/>
    </row>
    <row r="183" spans="3:12" ht="12">
      <c r="C183" s="29"/>
      <c r="D183" s="29"/>
      <c r="E183" s="29"/>
      <c r="F183" s="29"/>
      <c r="G183" s="29"/>
      <c r="H183" s="29"/>
      <c r="I183" s="29"/>
      <c r="J183" s="29"/>
      <c r="K183" s="29"/>
      <c r="L183" s="29"/>
    </row>
    <row r="184" spans="3:12" ht="12">
      <c r="C184" s="29"/>
      <c r="D184" s="29"/>
      <c r="E184" s="29"/>
      <c r="F184" s="29"/>
      <c r="G184" s="29"/>
      <c r="H184" s="29"/>
      <c r="I184" s="29"/>
      <c r="J184" s="29"/>
      <c r="K184" s="29"/>
      <c r="L184" s="29"/>
    </row>
    <row r="185" spans="3:12" ht="12">
      <c r="C185" s="29"/>
      <c r="D185" s="29"/>
      <c r="E185" s="29"/>
      <c r="F185" s="29"/>
      <c r="G185" s="29"/>
      <c r="H185" s="29"/>
      <c r="I185" s="29"/>
      <c r="J185" s="29"/>
      <c r="K185" s="29"/>
      <c r="L185" s="29"/>
    </row>
    <row r="186" spans="3:12" ht="12">
      <c r="C186" s="29"/>
      <c r="D186" s="29"/>
      <c r="E186" s="29"/>
      <c r="F186" s="29"/>
      <c r="G186" s="29"/>
      <c r="H186" s="29"/>
      <c r="I186" s="29"/>
      <c r="J186" s="29"/>
      <c r="K186" s="29"/>
      <c r="L186" s="29"/>
    </row>
    <row r="187" spans="3:12" ht="12">
      <c r="C187" s="29"/>
      <c r="D187" s="29"/>
      <c r="E187" s="29"/>
      <c r="F187" s="29"/>
      <c r="G187" s="29"/>
      <c r="H187" s="29"/>
      <c r="I187" s="29"/>
      <c r="J187" s="29"/>
      <c r="K187" s="29"/>
      <c r="L187" s="29"/>
    </row>
    <row r="188" spans="3:12" ht="12">
      <c r="C188" s="29"/>
      <c r="D188" s="29"/>
      <c r="E188" s="29"/>
      <c r="F188" s="29"/>
      <c r="G188" s="29"/>
      <c r="H188" s="29"/>
      <c r="I188" s="29"/>
      <c r="J188" s="29"/>
      <c r="K188" s="29"/>
      <c r="L188" s="29"/>
    </row>
    <row r="189" spans="3:12" ht="12">
      <c r="C189" s="29"/>
      <c r="D189" s="29"/>
      <c r="E189" s="29"/>
      <c r="F189" s="29"/>
      <c r="G189" s="29"/>
      <c r="H189" s="29"/>
      <c r="I189" s="29"/>
      <c r="J189" s="29"/>
      <c r="K189" s="29"/>
      <c r="L189" s="29"/>
    </row>
    <row r="190" spans="3:12" ht="12">
      <c r="C190" s="29"/>
      <c r="D190" s="29"/>
      <c r="E190" s="29"/>
      <c r="F190" s="29"/>
      <c r="G190" s="29"/>
      <c r="H190" s="29"/>
      <c r="I190" s="29"/>
      <c r="J190" s="29"/>
      <c r="K190" s="29"/>
      <c r="L190" s="29"/>
    </row>
    <row r="191" spans="3:12" ht="12">
      <c r="C191" s="29"/>
      <c r="D191" s="29"/>
      <c r="E191" s="29"/>
      <c r="F191" s="29"/>
      <c r="G191" s="29"/>
      <c r="H191" s="29"/>
      <c r="I191" s="29"/>
      <c r="J191" s="29"/>
      <c r="K191" s="29"/>
      <c r="L191" s="29"/>
    </row>
  </sheetData>
  <mergeCells count="55">
    <mergeCell ref="B107:L112"/>
    <mergeCell ref="B93:H93"/>
    <mergeCell ref="I93:J93"/>
    <mergeCell ref="K93:L93"/>
    <mergeCell ref="B97:L98"/>
    <mergeCell ref="B92:H92"/>
    <mergeCell ref="I92:J92"/>
    <mergeCell ref="K92:L92"/>
    <mergeCell ref="B101:L106"/>
    <mergeCell ref="K80:L80"/>
    <mergeCell ref="B91:H91"/>
    <mergeCell ref="I91:J91"/>
    <mergeCell ref="K91:L91"/>
    <mergeCell ref="K89:L89"/>
    <mergeCell ref="B81:H81"/>
    <mergeCell ref="I81:J81"/>
    <mergeCell ref="K81:L81"/>
    <mergeCell ref="B90:H90"/>
    <mergeCell ref="I90:J90"/>
    <mergeCell ref="K90:L90"/>
    <mergeCell ref="I84:J84"/>
    <mergeCell ref="K84:L84"/>
    <mergeCell ref="B84:H84"/>
    <mergeCell ref="B87:H89"/>
    <mergeCell ref="I87:J88"/>
    <mergeCell ref="K87:L88"/>
    <mergeCell ref="I89:J89"/>
    <mergeCell ref="B83:H83"/>
    <mergeCell ref="K82:L82"/>
    <mergeCell ref="I83:J83"/>
    <mergeCell ref="K83:L83"/>
    <mergeCell ref="A5:L5"/>
    <mergeCell ref="B16:L17"/>
    <mergeCell ref="B11:L14"/>
    <mergeCell ref="B82:H82"/>
    <mergeCell ref="I82:J82"/>
    <mergeCell ref="B74:L76"/>
    <mergeCell ref="B78:H80"/>
    <mergeCell ref="I78:J79"/>
    <mergeCell ref="K78:L79"/>
    <mergeCell ref="I80:J80"/>
    <mergeCell ref="A1:L1"/>
    <mergeCell ref="A2:L2"/>
    <mergeCell ref="A3:L3"/>
    <mergeCell ref="A4:L4"/>
    <mergeCell ref="B19:L21"/>
    <mergeCell ref="B32:L33"/>
    <mergeCell ref="B71:L71"/>
    <mergeCell ref="B40:L42"/>
    <mergeCell ref="B36:L37"/>
    <mergeCell ref="B44:L46"/>
    <mergeCell ref="B49:L50"/>
    <mergeCell ref="B51:L54"/>
    <mergeCell ref="B63:L68"/>
    <mergeCell ref="B56:L61"/>
  </mergeCells>
  <printOptions/>
  <pageMargins left="0.984251968503937" right="0.3937007874015748" top="0.7874015748031497" bottom="0.7874015748031497" header="0.5118110236220472" footer="0.5118110236220472"/>
  <pageSetup horizontalDpi="600" verticalDpi="600" orientation="portrait" paperSize="9" scale="90" r:id="rId1"/>
  <rowBreaks count="1" manualBreakCount="1">
    <brk id="69" max="11" man="1"/>
  </rowBreaks>
</worksheet>
</file>

<file path=xl/worksheets/sheet7.xml><?xml version="1.0" encoding="utf-8"?>
<worksheet xmlns="http://schemas.openxmlformats.org/spreadsheetml/2006/main" xmlns:r="http://schemas.openxmlformats.org/officeDocument/2006/relationships">
  <dimension ref="A1:L149"/>
  <sheetViews>
    <sheetView tabSelected="1" zoomScaleSheetLayoutView="100" workbookViewId="0" topLeftCell="A98">
      <selection activeCell="O11" sqref="O11"/>
    </sheetView>
  </sheetViews>
  <sheetFormatPr defaultColWidth="9.140625" defaultRowHeight="12.75"/>
  <cols>
    <col min="1" max="1" width="4.421875" style="1" customWidth="1"/>
    <col min="2" max="2" width="2.57421875" style="1" customWidth="1"/>
    <col min="3" max="3" width="4.00390625" style="1" customWidth="1"/>
    <col min="4" max="5" width="8.7109375" style="1" customWidth="1"/>
    <col min="6" max="6" width="12.7109375" style="1" customWidth="1"/>
    <col min="7" max="7" width="15.8515625" style="1" customWidth="1"/>
    <col min="8" max="8" width="3.57421875" style="1" customWidth="1"/>
    <col min="9" max="9" width="15.00390625" style="1" customWidth="1"/>
    <col min="10" max="10" width="16.140625" style="1" customWidth="1"/>
    <col min="11" max="11" width="7.421875" style="1" customWidth="1"/>
    <col min="12" max="12" width="4.140625" style="1" customWidth="1"/>
    <col min="13" max="16384" width="9.140625" style="1" customWidth="1"/>
  </cols>
  <sheetData>
    <row r="1" spans="1:12" ht="12">
      <c r="A1" s="181" t="s">
        <v>135</v>
      </c>
      <c r="B1" s="181"/>
      <c r="C1" s="181"/>
      <c r="D1" s="181"/>
      <c r="E1" s="181"/>
      <c r="F1" s="182"/>
      <c r="G1" s="182"/>
      <c r="H1" s="182"/>
      <c r="I1" s="182"/>
      <c r="J1" s="182"/>
      <c r="K1" s="182"/>
      <c r="L1" s="182"/>
    </row>
    <row r="2" spans="1:12" ht="12">
      <c r="A2" s="183" t="s">
        <v>19</v>
      </c>
      <c r="B2" s="183"/>
      <c r="C2" s="183"/>
      <c r="D2" s="183"/>
      <c r="E2" s="183"/>
      <c r="F2" s="184"/>
      <c r="G2" s="184"/>
      <c r="H2" s="184"/>
      <c r="I2" s="184"/>
      <c r="J2" s="184"/>
      <c r="K2" s="184"/>
      <c r="L2" s="184"/>
    </row>
    <row r="3" spans="1:12" ht="12">
      <c r="A3" s="198"/>
      <c r="B3" s="198"/>
      <c r="C3" s="198"/>
      <c r="D3" s="198"/>
      <c r="E3" s="198"/>
      <c r="F3" s="199"/>
      <c r="G3" s="199"/>
      <c r="H3" s="199"/>
      <c r="I3" s="199"/>
      <c r="J3" s="199"/>
      <c r="K3" s="199"/>
      <c r="L3" s="199"/>
    </row>
    <row r="4" spans="1:12" ht="12">
      <c r="A4" s="181" t="s">
        <v>266</v>
      </c>
      <c r="B4" s="181"/>
      <c r="C4" s="181"/>
      <c r="D4" s="181"/>
      <c r="E4" s="181"/>
      <c r="F4" s="182"/>
      <c r="G4" s="182"/>
      <c r="H4" s="182"/>
      <c r="I4" s="182"/>
      <c r="J4" s="182"/>
      <c r="K4" s="182"/>
      <c r="L4" s="182"/>
    </row>
    <row r="5" spans="1:12" s="3" customFormat="1" ht="12">
      <c r="A5" s="200"/>
      <c r="B5" s="200"/>
      <c r="C5" s="200"/>
      <c r="D5" s="200"/>
      <c r="E5" s="200"/>
      <c r="F5" s="201"/>
      <c r="G5" s="201"/>
      <c r="H5" s="201"/>
      <c r="I5" s="201"/>
      <c r="J5" s="201"/>
      <c r="K5" s="201"/>
      <c r="L5" s="201"/>
    </row>
    <row r="6" spans="1:12" ht="12">
      <c r="A6" s="29"/>
      <c r="B6" s="29"/>
      <c r="C6" s="29"/>
      <c r="D6" s="29"/>
      <c r="E6" s="29"/>
      <c r="F6" s="29"/>
      <c r="G6" s="29"/>
      <c r="H6" s="29"/>
      <c r="I6" s="29"/>
      <c r="J6" s="29"/>
      <c r="K6" s="29"/>
      <c r="L6" s="29"/>
    </row>
    <row r="7" spans="1:12" ht="12">
      <c r="A7" s="39" t="s">
        <v>103</v>
      </c>
      <c r="B7" s="30" t="s">
        <v>104</v>
      </c>
      <c r="C7" s="29"/>
      <c r="D7" s="29"/>
      <c r="E7" s="29"/>
      <c r="F7" s="29"/>
      <c r="G7" s="29"/>
      <c r="H7" s="29"/>
      <c r="I7" s="29"/>
      <c r="J7" s="29"/>
      <c r="K7" s="29"/>
      <c r="L7" s="29"/>
    </row>
    <row r="8" spans="1:12" ht="12">
      <c r="A8" s="39"/>
      <c r="B8" s="30" t="s">
        <v>105</v>
      </c>
      <c r="C8" s="37"/>
      <c r="D8" s="29"/>
      <c r="E8" s="37"/>
      <c r="F8" s="29"/>
      <c r="G8" s="29"/>
      <c r="H8" s="29"/>
      <c r="I8" s="29"/>
      <c r="J8" s="29"/>
      <c r="K8" s="29"/>
      <c r="L8" s="29"/>
    </row>
    <row r="9" spans="1:12" ht="12">
      <c r="A9" s="38"/>
      <c r="B9" s="29"/>
      <c r="C9" s="37"/>
      <c r="D9" s="29"/>
      <c r="E9" s="37"/>
      <c r="F9" s="29"/>
      <c r="G9" s="29"/>
      <c r="H9" s="29"/>
      <c r="I9" s="29"/>
      <c r="J9" s="29"/>
      <c r="K9" s="29"/>
      <c r="L9" s="29"/>
    </row>
    <row r="10" spans="1:12" ht="12">
      <c r="A10" s="39" t="s">
        <v>106</v>
      </c>
      <c r="B10" s="30" t="s">
        <v>107</v>
      </c>
      <c r="C10" s="37"/>
      <c r="D10" s="29"/>
      <c r="E10" s="37"/>
      <c r="F10" s="29"/>
      <c r="G10" s="29"/>
      <c r="H10" s="29"/>
      <c r="I10" s="29"/>
      <c r="J10" s="29"/>
      <c r="K10" s="29"/>
      <c r="L10" s="29"/>
    </row>
    <row r="11" spans="1:12" s="3" customFormat="1" ht="12">
      <c r="A11" s="110"/>
      <c r="B11" s="232" t="s">
        <v>16</v>
      </c>
      <c r="C11" s="241"/>
      <c r="D11" s="241"/>
      <c r="E11" s="241"/>
      <c r="F11" s="241"/>
      <c r="G11" s="241"/>
      <c r="H11" s="241"/>
      <c r="I11" s="241"/>
      <c r="J11" s="241"/>
      <c r="K11" s="241"/>
      <c r="L11" s="241"/>
    </row>
    <row r="12" spans="1:12" s="3" customFormat="1" ht="12">
      <c r="A12" s="110"/>
      <c r="B12" s="241"/>
      <c r="C12" s="241"/>
      <c r="D12" s="241"/>
      <c r="E12" s="241"/>
      <c r="F12" s="241"/>
      <c r="G12" s="241"/>
      <c r="H12" s="241"/>
      <c r="I12" s="241"/>
      <c r="J12" s="241"/>
      <c r="K12" s="241"/>
      <c r="L12" s="241"/>
    </row>
    <row r="13" spans="1:12" s="3" customFormat="1" ht="12">
      <c r="A13" s="110"/>
      <c r="B13" s="241"/>
      <c r="C13" s="241"/>
      <c r="D13" s="241"/>
      <c r="E13" s="241"/>
      <c r="F13" s="241"/>
      <c r="G13" s="241"/>
      <c r="H13" s="241"/>
      <c r="I13" s="241"/>
      <c r="J13" s="241"/>
      <c r="K13" s="241"/>
      <c r="L13" s="241"/>
    </row>
    <row r="14" spans="1:12" s="3" customFormat="1" ht="12">
      <c r="A14" s="110"/>
      <c r="B14" s="112"/>
      <c r="C14" s="37"/>
      <c r="D14" s="37"/>
      <c r="E14" s="37"/>
      <c r="F14" s="37"/>
      <c r="G14" s="37"/>
      <c r="H14" s="37"/>
      <c r="I14" s="37"/>
      <c r="J14" s="37"/>
      <c r="K14" s="37"/>
      <c r="L14" s="37"/>
    </row>
    <row r="15" spans="1:12" s="3" customFormat="1" ht="12">
      <c r="A15" s="110"/>
      <c r="B15" s="232" t="s">
        <v>17</v>
      </c>
      <c r="C15" s="241"/>
      <c r="D15" s="241"/>
      <c r="E15" s="241"/>
      <c r="F15" s="241"/>
      <c r="G15" s="241"/>
      <c r="H15" s="241"/>
      <c r="I15" s="241"/>
      <c r="J15" s="241"/>
      <c r="K15" s="241"/>
      <c r="L15" s="241"/>
    </row>
    <row r="16" spans="1:12" s="3" customFormat="1" ht="12">
      <c r="A16" s="110"/>
      <c r="B16" s="241"/>
      <c r="C16" s="241"/>
      <c r="D16" s="241"/>
      <c r="E16" s="241"/>
      <c r="F16" s="241"/>
      <c r="G16" s="241"/>
      <c r="H16" s="241"/>
      <c r="I16" s="241"/>
      <c r="J16" s="241"/>
      <c r="K16" s="241"/>
      <c r="L16" s="241"/>
    </row>
    <row r="17" spans="1:12" s="3" customFormat="1" ht="12">
      <c r="A17" s="40"/>
      <c r="B17" s="37"/>
      <c r="C17" s="37"/>
      <c r="D17" s="37"/>
      <c r="E17" s="37"/>
      <c r="F17" s="37"/>
      <c r="G17" s="37"/>
      <c r="H17" s="37"/>
      <c r="I17" s="37"/>
      <c r="J17" s="37"/>
      <c r="K17" s="37"/>
      <c r="L17" s="37"/>
    </row>
    <row r="18" spans="1:12" s="3" customFormat="1" ht="12">
      <c r="A18" s="110" t="s">
        <v>108</v>
      </c>
      <c r="B18" s="112" t="s">
        <v>109</v>
      </c>
      <c r="C18" s="37"/>
      <c r="D18" s="37"/>
      <c r="E18" s="37"/>
      <c r="F18" s="37"/>
      <c r="G18" s="37"/>
      <c r="H18" s="37"/>
      <c r="I18" s="37"/>
      <c r="J18" s="37"/>
      <c r="K18" s="37"/>
      <c r="L18" s="37"/>
    </row>
    <row r="19" spans="1:12" s="3" customFormat="1" ht="12.75" customHeight="1">
      <c r="A19" s="110"/>
      <c r="B19" s="190" t="s">
        <v>18</v>
      </c>
      <c r="C19" s="190"/>
      <c r="D19" s="190"/>
      <c r="E19" s="190"/>
      <c r="F19" s="190"/>
      <c r="G19" s="190"/>
      <c r="H19" s="190"/>
      <c r="I19" s="190"/>
      <c r="J19" s="190"/>
      <c r="K19" s="190"/>
      <c r="L19" s="190"/>
    </row>
    <row r="20" spans="1:12" s="3" customFormat="1" ht="12.75" customHeight="1">
      <c r="A20" s="110"/>
      <c r="B20" s="190"/>
      <c r="C20" s="190"/>
      <c r="D20" s="190"/>
      <c r="E20" s="190"/>
      <c r="F20" s="190"/>
      <c r="G20" s="190"/>
      <c r="H20" s="190"/>
      <c r="I20" s="190"/>
      <c r="J20" s="190"/>
      <c r="K20" s="190"/>
      <c r="L20" s="190"/>
    </row>
    <row r="21" spans="1:12" s="3" customFormat="1" ht="18.75" customHeight="1">
      <c r="A21" s="110"/>
      <c r="B21" s="190"/>
      <c r="C21" s="190"/>
      <c r="D21" s="190"/>
      <c r="E21" s="190"/>
      <c r="F21" s="190"/>
      <c r="G21" s="190"/>
      <c r="H21" s="190"/>
      <c r="I21" s="190"/>
      <c r="J21" s="190"/>
      <c r="K21" s="190"/>
      <c r="L21" s="190"/>
    </row>
    <row r="22" spans="1:12" s="3" customFormat="1" ht="12.75" customHeight="1">
      <c r="A22" s="110"/>
      <c r="B22" s="193" t="s">
        <v>313</v>
      </c>
      <c r="C22" s="193"/>
      <c r="D22" s="193"/>
      <c r="E22" s="193"/>
      <c r="F22" s="193"/>
      <c r="G22" s="193"/>
      <c r="H22" s="193"/>
      <c r="I22" s="193"/>
      <c r="J22" s="193"/>
      <c r="K22" s="193"/>
      <c r="L22" s="193"/>
    </row>
    <row r="23" spans="1:12" s="3" customFormat="1" ht="12.75" customHeight="1">
      <c r="A23" s="110"/>
      <c r="B23" s="193"/>
      <c r="C23" s="193"/>
      <c r="D23" s="193"/>
      <c r="E23" s="193"/>
      <c r="F23" s="193"/>
      <c r="G23" s="193"/>
      <c r="H23" s="193"/>
      <c r="I23" s="193"/>
      <c r="J23" s="193"/>
      <c r="K23" s="193"/>
      <c r="L23" s="193"/>
    </row>
    <row r="24" spans="1:12" s="3" customFormat="1" ht="12.75" customHeight="1">
      <c r="A24" s="110"/>
      <c r="B24" s="193"/>
      <c r="C24" s="193"/>
      <c r="D24" s="193"/>
      <c r="E24" s="193"/>
      <c r="F24" s="193"/>
      <c r="G24" s="193"/>
      <c r="H24" s="193"/>
      <c r="I24" s="193"/>
      <c r="J24" s="193"/>
      <c r="K24" s="193"/>
      <c r="L24" s="193"/>
    </row>
    <row r="25" spans="1:12" s="3" customFormat="1" ht="12.75" customHeight="1">
      <c r="A25" s="110"/>
      <c r="B25" s="193"/>
      <c r="C25" s="193"/>
      <c r="D25" s="193"/>
      <c r="E25" s="193"/>
      <c r="F25" s="193"/>
      <c r="G25" s="193"/>
      <c r="H25" s="193"/>
      <c r="I25" s="193"/>
      <c r="J25" s="193"/>
      <c r="K25" s="193"/>
      <c r="L25" s="193"/>
    </row>
    <row r="26" spans="1:12" s="3" customFormat="1" ht="12.75" customHeight="1">
      <c r="A26" s="110"/>
      <c r="B26" s="234" t="s">
        <v>312</v>
      </c>
      <c r="C26" s="234"/>
      <c r="D26" s="234"/>
      <c r="E26" s="234"/>
      <c r="F26" s="234"/>
      <c r="G26" s="234"/>
      <c r="H26" s="234"/>
      <c r="I26" s="234"/>
      <c r="J26" s="234"/>
      <c r="K26" s="234"/>
      <c r="L26" s="234"/>
    </row>
    <row r="27" spans="1:12" s="3" customFormat="1" ht="12.75" customHeight="1">
      <c r="A27" s="110"/>
      <c r="B27" s="234"/>
      <c r="C27" s="234"/>
      <c r="D27" s="234"/>
      <c r="E27" s="234"/>
      <c r="F27" s="234"/>
      <c r="G27" s="234"/>
      <c r="H27" s="234"/>
      <c r="I27" s="234"/>
      <c r="J27" s="234"/>
      <c r="K27" s="234"/>
      <c r="L27" s="234"/>
    </row>
    <row r="28" spans="1:12" s="3" customFormat="1" ht="12.75" customHeight="1">
      <c r="A28" s="110"/>
      <c r="B28" s="234"/>
      <c r="C28" s="234"/>
      <c r="D28" s="234"/>
      <c r="E28" s="234"/>
      <c r="F28" s="234"/>
      <c r="G28" s="234"/>
      <c r="H28" s="234"/>
      <c r="I28" s="234"/>
      <c r="J28" s="234"/>
      <c r="K28" s="234"/>
      <c r="L28" s="234"/>
    </row>
    <row r="29" spans="1:12" s="3" customFormat="1" ht="12.75" customHeight="1">
      <c r="A29" s="110"/>
      <c r="B29" s="234"/>
      <c r="C29" s="234"/>
      <c r="D29" s="234"/>
      <c r="E29" s="234"/>
      <c r="F29" s="234"/>
      <c r="G29" s="234"/>
      <c r="H29" s="234"/>
      <c r="I29" s="234"/>
      <c r="J29" s="234"/>
      <c r="K29" s="234"/>
      <c r="L29" s="234"/>
    </row>
    <row r="30" spans="1:12" s="3" customFormat="1" ht="12.75" customHeight="1">
      <c r="A30" s="110"/>
      <c r="B30" s="234"/>
      <c r="C30" s="234"/>
      <c r="D30" s="234"/>
      <c r="E30" s="234"/>
      <c r="F30" s="234"/>
      <c r="G30" s="234"/>
      <c r="H30" s="234"/>
      <c r="I30" s="234"/>
      <c r="J30" s="234"/>
      <c r="K30" s="234"/>
      <c r="L30" s="234"/>
    </row>
    <row r="31" spans="1:12" s="3" customFormat="1" ht="12.75" customHeight="1">
      <c r="A31" s="110"/>
      <c r="B31" s="234"/>
      <c r="C31" s="234"/>
      <c r="D31" s="234"/>
      <c r="E31" s="234"/>
      <c r="F31" s="234"/>
      <c r="G31" s="234"/>
      <c r="H31" s="234"/>
      <c r="I31" s="234"/>
      <c r="J31" s="234"/>
      <c r="K31" s="234"/>
      <c r="L31" s="234"/>
    </row>
    <row r="32" spans="1:12" s="3" customFormat="1" ht="12.75" customHeight="1">
      <c r="A32" s="110"/>
      <c r="B32" s="234"/>
      <c r="C32" s="234"/>
      <c r="D32" s="234"/>
      <c r="E32" s="234"/>
      <c r="F32" s="234"/>
      <c r="G32" s="234"/>
      <c r="H32" s="234"/>
      <c r="I32" s="234"/>
      <c r="J32" s="234"/>
      <c r="K32" s="234"/>
      <c r="L32" s="234"/>
    </row>
    <row r="33" spans="1:12" s="3" customFormat="1" ht="12">
      <c r="A33" s="40"/>
      <c r="B33" s="107"/>
      <c r="C33" s="107"/>
      <c r="D33" s="107"/>
      <c r="E33" s="107"/>
      <c r="F33" s="107"/>
      <c r="G33" s="107"/>
      <c r="H33" s="107"/>
      <c r="I33" s="107"/>
      <c r="J33" s="107"/>
      <c r="K33" s="107"/>
      <c r="L33" s="107"/>
    </row>
    <row r="34" spans="1:12" s="3" customFormat="1" ht="12">
      <c r="A34" s="110" t="s">
        <v>110</v>
      </c>
      <c r="B34" s="112" t="s">
        <v>111</v>
      </c>
      <c r="C34" s="37"/>
      <c r="D34" s="37"/>
      <c r="E34" s="37"/>
      <c r="F34" s="37"/>
      <c r="G34" s="37"/>
      <c r="H34" s="37"/>
      <c r="I34" s="37"/>
      <c r="J34" s="37"/>
      <c r="K34" s="37"/>
      <c r="L34" s="37"/>
    </row>
    <row r="35" spans="1:12" s="3" customFormat="1" ht="12">
      <c r="A35" s="110"/>
      <c r="B35" s="232" t="s">
        <v>311</v>
      </c>
      <c r="C35" s="233"/>
      <c r="D35" s="233"/>
      <c r="E35" s="233"/>
      <c r="F35" s="233"/>
      <c r="G35" s="233"/>
      <c r="H35" s="233"/>
      <c r="I35" s="233"/>
      <c r="J35" s="233"/>
      <c r="K35" s="233"/>
      <c r="L35" s="233"/>
    </row>
    <row r="36" spans="1:12" s="3" customFormat="1" ht="12">
      <c r="A36" s="110"/>
      <c r="B36" s="233"/>
      <c r="C36" s="233"/>
      <c r="D36" s="233"/>
      <c r="E36" s="233"/>
      <c r="F36" s="233"/>
      <c r="G36" s="233"/>
      <c r="H36" s="233"/>
      <c r="I36" s="233"/>
      <c r="J36" s="233"/>
      <c r="K36" s="233"/>
      <c r="L36" s="233"/>
    </row>
    <row r="37" spans="1:12" s="3" customFormat="1" ht="12">
      <c r="A37" s="110"/>
      <c r="B37" s="233"/>
      <c r="C37" s="233"/>
      <c r="D37" s="233"/>
      <c r="E37" s="233"/>
      <c r="F37" s="233"/>
      <c r="G37" s="233"/>
      <c r="H37" s="233"/>
      <c r="I37" s="233"/>
      <c r="J37" s="233"/>
      <c r="K37" s="233"/>
      <c r="L37" s="233"/>
    </row>
    <row r="38" spans="1:12" s="3" customFormat="1" ht="12">
      <c r="A38" s="40"/>
      <c r="B38" s="37"/>
      <c r="C38" s="37"/>
      <c r="D38" s="37"/>
      <c r="E38" s="37"/>
      <c r="F38" s="37"/>
      <c r="G38" s="37"/>
      <c r="H38" s="37"/>
      <c r="I38" s="37"/>
      <c r="J38" s="37"/>
      <c r="K38" s="37"/>
      <c r="L38" s="37"/>
    </row>
    <row r="39" spans="1:12" s="3" customFormat="1" ht="12">
      <c r="A39" s="110" t="s">
        <v>112</v>
      </c>
      <c r="B39" s="112" t="s">
        <v>113</v>
      </c>
      <c r="C39" s="37"/>
      <c r="D39" s="37"/>
      <c r="E39" s="37"/>
      <c r="F39" s="37"/>
      <c r="G39" s="37"/>
      <c r="H39" s="37"/>
      <c r="I39" s="37"/>
      <c r="J39" s="37"/>
      <c r="K39" s="37"/>
      <c r="L39" s="37"/>
    </row>
    <row r="40" spans="1:12" s="3" customFormat="1" ht="12">
      <c r="A40" s="40"/>
      <c r="B40" s="37" t="s">
        <v>15</v>
      </c>
      <c r="C40" s="37"/>
      <c r="D40" s="37"/>
      <c r="E40" s="37"/>
      <c r="F40" s="37"/>
      <c r="G40" s="37"/>
      <c r="H40" s="37"/>
      <c r="I40" s="37"/>
      <c r="J40" s="37"/>
      <c r="K40" s="37"/>
      <c r="L40" s="37"/>
    </row>
    <row r="41" spans="1:12" s="3" customFormat="1" ht="12">
      <c r="A41" s="40"/>
      <c r="B41" s="37"/>
      <c r="C41" s="37"/>
      <c r="D41" s="37"/>
      <c r="E41" s="37"/>
      <c r="F41" s="37"/>
      <c r="G41" s="37"/>
      <c r="H41" s="37"/>
      <c r="I41" s="37"/>
      <c r="J41" s="37"/>
      <c r="K41" s="37"/>
      <c r="L41" s="37"/>
    </row>
    <row r="42" spans="1:12" s="3" customFormat="1" ht="12">
      <c r="A42" s="110" t="s">
        <v>114</v>
      </c>
      <c r="B42" s="112" t="s">
        <v>47</v>
      </c>
      <c r="C42" s="37"/>
      <c r="D42" s="37"/>
      <c r="E42" s="37"/>
      <c r="F42" s="37"/>
      <c r="G42" s="37"/>
      <c r="H42" s="37"/>
      <c r="I42" s="37"/>
      <c r="J42" s="37"/>
      <c r="K42" s="37"/>
      <c r="L42" s="37"/>
    </row>
    <row r="43" spans="1:12" s="3" customFormat="1" ht="23.25" customHeight="1">
      <c r="A43" s="40"/>
      <c r="B43" s="245" t="s">
        <v>193</v>
      </c>
      <c r="C43" s="246"/>
      <c r="D43" s="246"/>
      <c r="E43" s="246"/>
      <c r="F43" s="246"/>
      <c r="G43" s="246"/>
      <c r="H43" s="246"/>
      <c r="I43" s="246"/>
      <c r="J43" s="246"/>
      <c r="K43" s="246"/>
      <c r="L43" s="246"/>
    </row>
    <row r="44" spans="1:12" s="3" customFormat="1" ht="13.5" customHeight="1">
      <c r="A44" s="40"/>
      <c r="B44" s="117"/>
      <c r="C44" s="118"/>
      <c r="D44" s="118"/>
      <c r="E44" s="118"/>
      <c r="F44" s="118"/>
      <c r="G44" s="118"/>
      <c r="H44" s="118"/>
      <c r="I44" s="118"/>
      <c r="J44" s="118"/>
      <c r="K44" s="118"/>
      <c r="L44" s="118"/>
    </row>
    <row r="45" spans="1:12" s="3" customFormat="1" ht="13.5" customHeight="1">
      <c r="A45" s="40"/>
      <c r="B45" s="117"/>
      <c r="C45" s="118"/>
      <c r="D45" s="118"/>
      <c r="E45" s="118"/>
      <c r="F45" s="118"/>
      <c r="G45" s="118"/>
      <c r="H45" s="118"/>
      <c r="I45" s="235" t="s">
        <v>258</v>
      </c>
      <c r="J45" s="235" t="s">
        <v>259</v>
      </c>
      <c r="K45" s="118"/>
      <c r="L45" s="118"/>
    </row>
    <row r="46" spans="1:12" s="3" customFormat="1" ht="13.5" customHeight="1">
      <c r="A46" s="40"/>
      <c r="B46" s="117"/>
      <c r="C46" s="118"/>
      <c r="D46" s="118"/>
      <c r="E46" s="118"/>
      <c r="F46" s="118"/>
      <c r="G46" s="118"/>
      <c r="H46" s="118"/>
      <c r="I46" s="236"/>
      <c r="J46" s="236"/>
      <c r="K46" s="118"/>
      <c r="L46" s="118"/>
    </row>
    <row r="47" spans="1:12" s="3" customFormat="1" ht="13.5" customHeight="1">
      <c r="A47" s="40"/>
      <c r="B47" s="117"/>
      <c r="C47" s="120" t="s">
        <v>257</v>
      </c>
      <c r="D47" s="118"/>
      <c r="E47" s="118"/>
      <c r="F47" s="118"/>
      <c r="G47" s="118"/>
      <c r="H47" s="118"/>
      <c r="I47" s="36" t="s">
        <v>102</v>
      </c>
      <c r="J47" s="36" t="s">
        <v>102</v>
      </c>
      <c r="K47" s="118"/>
      <c r="L47" s="118"/>
    </row>
    <row r="48" spans="1:12" s="3" customFormat="1" ht="13.5" customHeight="1">
      <c r="A48" s="40"/>
      <c r="B48" s="117"/>
      <c r="C48" s="119"/>
      <c r="D48" s="40" t="s">
        <v>241</v>
      </c>
      <c r="E48" s="118"/>
      <c r="F48" s="118"/>
      <c r="G48" s="118"/>
      <c r="H48" s="118"/>
      <c r="I48" s="163">
        <v>6</v>
      </c>
      <c r="J48" s="163">
        <v>6</v>
      </c>
      <c r="K48" s="118"/>
      <c r="L48" s="118"/>
    </row>
    <row r="49" spans="1:12" s="3" customFormat="1" ht="13.5" customHeight="1">
      <c r="A49" s="40"/>
      <c r="B49" s="117"/>
      <c r="C49" s="119"/>
      <c r="D49" s="40" t="s">
        <v>242</v>
      </c>
      <c r="E49" s="118"/>
      <c r="F49" s="118"/>
      <c r="G49" s="118"/>
      <c r="H49" s="118"/>
      <c r="I49" s="163">
        <f>50-I48</f>
        <v>44</v>
      </c>
      <c r="J49" s="73">
        <f>608-J48</f>
        <v>602</v>
      </c>
      <c r="K49" s="118"/>
      <c r="L49" s="118"/>
    </row>
    <row r="50" spans="1:12" s="3" customFormat="1" ht="16.5" customHeight="1" thickBot="1">
      <c r="A50" s="40"/>
      <c r="B50" s="117"/>
      <c r="C50" s="119"/>
      <c r="D50" s="40"/>
      <c r="E50" s="118"/>
      <c r="F50" s="118"/>
      <c r="G50" s="118"/>
      <c r="H50" s="118"/>
      <c r="I50" s="164">
        <f>+I48+I49</f>
        <v>50</v>
      </c>
      <c r="J50" s="165">
        <f>+J48+J49</f>
        <v>608</v>
      </c>
      <c r="K50" s="118"/>
      <c r="L50" s="118"/>
    </row>
    <row r="51" spans="1:12" s="3" customFormat="1" ht="14.25" customHeight="1" thickTop="1">
      <c r="A51" s="40"/>
      <c r="B51" s="117"/>
      <c r="C51" s="119"/>
      <c r="D51" s="40"/>
      <c r="E51" s="118"/>
      <c r="F51" s="118"/>
      <c r="G51" s="118"/>
      <c r="H51" s="118"/>
      <c r="I51" s="118"/>
      <c r="J51" s="145"/>
      <c r="K51" s="118"/>
      <c r="L51" s="118"/>
    </row>
    <row r="52" spans="1:12" s="3" customFormat="1" ht="13.5" customHeight="1">
      <c r="A52" s="40"/>
      <c r="B52" s="194" t="s">
        <v>243</v>
      </c>
      <c r="C52" s="247"/>
      <c r="D52" s="247"/>
      <c r="E52" s="247"/>
      <c r="F52" s="247"/>
      <c r="G52" s="247"/>
      <c r="H52" s="247"/>
      <c r="I52" s="247"/>
      <c r="J52" s="247"/>
      <c r="K52" s="247"/>
      <c r="L52" s="247"/>
    </row>
    <row r="53" spans="1:12" s="3" customFormat="1" ht="13.5" customHeight="1">
      <c r="A53" s="40"/>
      <c r="B53" s="247"/>
      <c r="C53" s="247"/>
      <c r="D53" s="247"/>
      <c r="E53" s="247"/>
      <c r="F53" s="247"/>
      <c r="G53" s="247"/>
      <c r="H53" s="247"/>
      <c r="I53" s="247"/>
      <c r="J53" s="247"/>
      <c r="K53" s="247"/>
      <c r="L53" s="247"/>
    </row>
    <row r="54" spans="1:12" s="3" customFormat="1" ht="13.5" customHeight="1">
      <c r="A54" s="40"/>
      <c r="B54" s="247"/>
      <c r="C54" s="247"/>
      <c r="D54" s="247"/>
      <c r="E54" s="247"/>
      <c r="F54" s="247"/>
      <c r="G54" s="247"/>
      <c r="H54" s="247"/>
      <c r="I54" s="247"/>
      <c r="J54" s="247"/>
      <c r="K54" s="247"/>
      <c r="L54" s="247"/>
    </row>
    <row r="55" spans="1:12" s="3" customFormat="1" ht="13.5" customHeight="1">
      <c r="A55" s="40"/>
      <c r="B55" s="117"/>
      <c r="C55" s="119"/>
      <c r="D55" s="119"/>
      <c r="E55" s="118"/>
      <c r="F55" s="118"/>
      <c r="G55" s="118"/>
      <c r="H55" s="118"/>
      <c r="I55" s="118"/>
      <c r="J55" s="118"/>
      <c r="K55" s="118"/>
      <c r="L55" s="118"/>
    </row>
    <row r="56" spans="1:12" s="3" customFormat="1" ht="12">
      <c r="A56" s="40"/>
      <c r="B56" s="37"/>
      <c r="C56" s="37"/>
      <c r="D56" s="120"/>
      <c r="E56" s="37"/>
      <c r="F56" s="37"/>
      <c r="G56" s="37"/>
      <c r="H56" s="37"/>
      <c r="I56" s="37"/>
      <c r="J56" s="37"/>
      <c r="K56" s="37"/>
      <c r="L56" s="37"/>
    </row>
    <row r="57" spans="1:12" s="3" customFormat="1" ht="12">
      <c r="A57" s="110" t="s">
        <v>115</v>
      </c>
      <c r="B57" s="112" t="s">
        <v>116</v>
      </c>
      <c r="C57" s="37"/>
      <c r="D57" s="37"/>
      <c r="E57" s="37"/>
      <c r="F57" s="37"/>
      <c r="G57" s="37"/>
      <c r="H57" s="37"/>
      <c r="I57" s="37"/>
      <c r="J57" s="37"/>
      <c r="K57" s="37"/>
      <c r="L57" s="37"/>
    </row>
    <row r="58" spans="1:12" s="3" customFormat="1" ht="12.75" customHeight="1">
      <c r="A58" s="40"/>
      <c r="B58" s="190" t="s">
        <v>302</v>
      </c>
      <c r="C58" s="244"/>
      <c r="D58" s="244"/>
      <c r="E58" s="244"/>
      <c r="F58" s="244"/>
      <c r="G58" s="244"/>
      <c r="H58" s="244"/>
      <c r="I58" s="244"/>
      <c r="J58" s="244"/>
      <c r="K58" s="244"/>
      <c r="L58" s="244"/>
    </row>
    <row r="59" spans="1:12" s="3" customFormat="1" ht="12.75" customHeight="1">
      <c r="A59" s="40"/>
      <c r="B59" s="244"/>
      <c r="C59" s="244"/>
      <c r="D59" s="244"/>
      <c r="E59" s="244"/>
      <c r="F59" s="244"/>
      <c r="G59" s="244"/>
      <c r="H59" s="244"/>
      <c r="I59" s="244"/>
      <c r="J59" s="244"/>
      <c r="K59" s="244"/>
      <c r="L59" s="244"/>
    </row>
    <row r="60" spans="1:12" s="3" customFormat="1" ht="12">
      <c r="A60" s="40"/>
      <c r="B60" s="37"/>
      <c r="C60" s="37"/>
      <c r="D60" s="37"/>
      <c r="E60" s="37"/>
      <c r="F60" s="37"/>
      <c r="G60" s="37"/>
      <c r="H60" s="37"/>
      <c r="I60" s="37"/>
      <c r="J60" s="37"/>
      <c r="K60" s="37"/>
      <c r="L60" s="37"/>
    </row>
    <row r="61" spans="1:12" s="3" customFormat="1" ht="12">
      <c r="A61" s="110" t="s">
        <v>117</v>
      </c>
      <c r="B61" s="112" t="s">
        <v>118</v>
      </c>
      <c r="C61" s="37"/>
      <c r="D61" s="37"/>
      <c r="E61" s="37"/>
      <c r="F61" s="37"/>
      <c r="G61" s="37"/>
      <c r="H61" s="37"/>
      <c r="I61" s="37"/>
      <c r="J61" s="37"/>
      <c r="K61" s="37"/>
      <c r="L61" s="37"/>
    </row>
    <row r="62" spans="1:12" s="3" customFormat="1" ht="24" customHeight="1">
      <c r="A62" s="40"/>
      <c r="B62" s="237" t="s">
        <v>303</v>
      </c>
      <c r="C62" s="237"/>
      <c r="D62" s="237"/>
      <c r="E62" s="237"/>
      <c r="F62" s="237"/>
      <c r="G62" s="237"/>
      <c r="H62" s="237"/>
      <c r="I62" s="237"/>
      <c r="J62" s="237"/>
      <c r="K62" s="237"/>
      <c r="L62" s="237"/>
    </row>
    <row r="63" spans="1:12" s="3" customFormat="1" ht="12">
      <c r="A63" s="40"/>
      <c r="B63" s="113"/>
      <c r="C63" s="113"/>
      <c r="D63" s="113"/>
      <c r="E63" s="113"/>
      <c r="F63" s="113"/>
      <c r="G63" s="113"/>
      <c r="H63" s="113"/>
      <c r="I63" s="113"/>
      <c r="J63" s="113"/>
      <c r="K63" s="113"/>
      <c r="L63" s="113"/>
    </row>
    <row r="64" spans="1:12" s="3" customFormat="1" ht="12">
      <c r="A64" s="110"/>
      <c r="B64" s="113"/>
      <c r="C64" s="113"/>
      <c r="D64" s="113"/>
      <c r="E64" s="113"/>
      <c r="F64" s="113"/>
      <c r="G64" s="113"/>
      <c r="H64" s="113"/>
      <c r="I64" s="113"/>
      <c r="J64" s="113"/>
      <c r="K64" s="113"/>
      <c r="L64" s="113"/>
    </row>
    <row r="65" spans="1:12" s="3" customFormat="1" ht="12">
      <c r="A65" s="110" t="s">
        <v>119</v>
      </c>
      <c r="B65" s="112" t="s">
        <v>120</v>
      </c>
      <c r="C65" s="37"/>
      <c r="D65" s="37"/>
      <c r="E65" s="37"/>
      <c r="F65" s="37"/>
      <c r="G65" s="37"/>
      <c r="H65" s="37"/>
      <c r="I65" s="37"/>
      <c r="J65" s="37"/>
      <c r="K65" s="37"/>
      <c r="L65" s="37"/>
    </row>
    <row r="66" spans="1:12" s="3" customFormat="1" ht="12">
      <c r="A66" s="110"/>
      <c r="B66" s="239" t="s">
        <v>192</v>
      </c>
      <c r="C66" s="240"/>
      <c r="D66" s="240"/>
      <c r="E66" s="240"/>
      <c r="F66" s="240"/>
      <c r="G66" s="240"/>
      <c r="H66" s="240"/>
      <c r="I66" s="240"/>
      <c r="J66" s="240"/>
      <c r="K66" s="240"/>
      <c r="L66" s="240"/>
    </row>
    <row r="67" spans="1:12" s="3" customFormat="1" ht="12">
      <c r="A67" s="110"/>
      <c r="B67" s="240"/>
      <c r="C67" s="240"/>
      <c r="D67" s="240"/>
      <c r="E67" s="240"/>
      <c r="F67" s="240"/>
      <c r="G67" s="240"/>
      <c r="H67" s="240"/>
      <c r="I67" s="240"/>
      <c r="J67" s="240"/>
      <c r="K67" s="240"/>
      <c r="L67" s="240"/>
    </row>
    <row r="68" spans="1:12" s="3" customFormat="1" ht="12">
      <c r="A68" s="110"/>
      <c r="B68" s="240"/>
      <c r="C68" s="240"/>
      <c r="D68" s="240"/>
      <c r="E68" s="240"/>
      <c r="F68" s="240"/>
      <c r="G68" s="240"/>
      <c r="H68" s="240"/>
      <c r="I68" s="240"/>
      <c r="J68" s="240"/>
      <c r="K68" s="240"/>
      <c r="L68" s="240"/>
    </row>
    <row r="69" spans="1:12" s="3" customFormat="1" ht="12">
      <c r="A69" s="40"/>
      <c r="B69" s="37"/>
      <c r="C69" s="37"/>
      <c r="D69" s="37"/>
      <c r="E69" s="37"/>
      <c r="F69" s="37"/>
      <c r="G69" s="37"/>
      <c r="H69" s="37"/>
      <c r="I69" s="37"/>
      <c r="J69" s="36" t="s">
        <v>102</v>
      </c>
      <c r="K69" s="37"/>
      <c r="L69" s="37"/>
    </row>
    <row r="70" spans="1:12" s="3" customFormat="1" ht="12">
      <c r="A70" s="40"/>
      <c r="B70" s="37" t="s">
        <v>121</v>
      </c>
      <c r="C70" s="232" t="s">
        <v>304</v>
      </c>
      <c r="D70" s="241"/>
      <c r="E70" s="241"/>
      <c r="F70" s="241"/>
      <c r="G70" s="241"/>
      <c r="H70" s="241"/>
      <c r="I70" s="241"/>
      <c r="J70" s="37"/>
      <c r="K70" s="37"/>
      <c r="L70" s="37"/>
    </row>
    <row r="71" spans="1:12" s="3" customFormat="1" ht="23.25" customHeight="1">
      <c r="A71" s="40"/>
      <c r="B71" s="37"/>
      <c r="C71" s="241"/>
      <c r="D71" s="241"/>
      <c r="E71" s="241"/>
      <c r="F71" s="241"/>
      <c r="G71" s="241"/>
      <c r="H71" s="241"/>
      <c r="I71" s="241"/>
      <c r="K71" s="37"/>
      <c r="L71" s="37"/>
    </row>
    <row r="72" spans="1:12" s="3" customFormat="1" ht="12">
      <c r="A72" s="40"/>
      <c r="B72" s="37"/>
      <c r="C72" s="179"/>
      <c r="D72" s="179"/>
      <c r="E72" s="179"/>
      <c r="F72" s="179"/>
      <c r="G72" s="179"/>
      <c r="H72" s="179"/>
      <c r="I72" s="179"/>
      <c r="K72" s="37"/>
      <c r="L72" s="37"/>
    </row>
    <row r="73" spans="1:12" s="3" customFormat="1" ht="16.5" customHeight="1">
      <c r="A73" s="40"/>
      <c r="B73" s="37"/>
      <c r="C73" s="179"/>
      <c r="D73" s="179"/>
      <c r="E73" s="179"/>
      <c r="F73" s="179"/>
      <c r="G73" s="179"/>
      <c r="H73" s="179"/>
      <c r="I73" s="179"/>
      <c r="K73" s="37"/>
      <c r="L73" s="37"/>
    </row>
    <row r="74" spans="1:12" s="3" customFormat="1" ht="16.5" customHeight="1" thickBot="1">
      <c r="A74" s="40"/>
      <c r="B74" s="37"/>
      <c r="C74" s="151" t="s">
        <v>300</v>
      </c>
      <c r="D74" s="150"/>
      <c r="E74" s="150"/>
      <c r="F74" s="150"/>
      <c r="G74" s="150"/>
      <c r="H74" s="150"/>
      <c r="I74" s="150"/>
      <c r="J74" s="100">
        <f>30000*3.7748</f>
        <v>113244</v>
      </c>
      <c r="K74" s="37"/>
      <c r="L74" s="37"/>
    </row>
    <row r="75" spans="1:12" s="3" customFormat="1" ht="13.5" customHeight="1" thickTop="1">
      <c r="A75" s="40"/>
      <c r="B75" s="37"/>
      <c r="C75" s="243" t="s">
        <v>301</v>
      </c>
      <c r="D75" s="179"/>
      <c r="E75" s="179"/>
      <c r="F75" s="179"/>
      <c r="G75" s="179"/>
      <c r="H75" s="179"/>
      <c r="I75" s="179"/>
      <c r="J75" s="25"/>
      <c r="K75" s="37"/>
      <c r="L75" s="37"/>
    </row>
    <row r="76" spans="1:12" s="3" customFormat="1" ht="13.5" customHeight="1">
      <c r="A76" s="40"/>
      <c r="B76" s="37"/>
      <c r="C76" s="179"/>
      <c r="D76" s="179"/>
      <c r="E76" s="179"/>
      <c r="F76" s="179"/>
      <c r="G76" s="179"/>
      <c r="H76" s="179"/>
      <c r="I76" s="179"/>
      <c r="J76" s="25"/>
      <c r="K76" s="37"/>
      <c r="L76" s="37"/>
    </row>
    <row r="77" spans="1:12" s="3" customFormat="1" ht="12">
      <c r="A77" s="40"/>
      <c r="B77" s="37"/>
      <c r="C77" s="37"/>
      <c r="D77" s="37"/>
      <c r="E77" s="37"/>
      <c r="F77" s="37"/>
      <c r="G77" s="37"/>
      <c r="H77" s="37"/>
      <c r="I77" s="37"/>
      <c r="K77" s="37"/>
      <c r="L77" s="37"/>
    </row>
    <row r="78" spans="1:12" s="3" customFormat="1" ht="12">
      <c r="A78" s="110" t="s">
        <v>122</v>
      </c>
      <c r="B78" s="112" t="s">
        <v>123</v>
      </c>
      <c r="C78" s="37"/>
      <c r="D78" s="37"/>
      <c r="E78" s="37"/>
      <c r="F78" s="37"/>
      <c r="G78" s="37"/>
      <c r="H78" s="37"/>
      <c r="I78" s="37"/>
      <c r="J78" s="37"/>
      <c r="K78" s="37"/>
      <c r="L78" s="37"/>
    </row>
    <row r="79" spans="1:12" s="3" customFormat="1" ht="12">
      <c r="A79" s="40"/>
      <c r="B79" s="37" t="s">
        <v>124</v>
      </c>
      <c r="C79" s="37"/>
      <c r="D79" s="37"/>
      <c r="E79" s="37"/>
      <c r="F79" s="37"/>
      <c r="G79" s="37"/>
      <c r="H79" s="37"/>
      <c r="I79" s="37"/>
      <c r="J79" s="37"/>
      <c r="K79" s="37"/>
      <c r="L79" s="37"/>
    </row>
    <row r="80" spans="1:12" s="3" customFormat="1" ht="12">
      <c r="A80" s="40"/>
      <c r="B80" s="37"/>
      <c r="C80" s="37"/>
      <c r="D80" s="37"/>
      <c r="E80" s="37"/>
      <c r="F80" s="37"/>
      <c r="G80" s="37"/>
      <c r="H80" s="37"/>
      <c r="I80" s="37"/>
      <c r="J80" s="37"/>
      <c r="K80" s="37"/>
      <c r="L80" s="37"/>
    </row>
    <row r="81" spans="1:12" s="3" customFormat="1" ht="12">
      <c r="A81" s="110" t="s">
        <v>125</v>
      </c>
      <c r="B81" s="112" t="s">
        <v>126</v>
      </c>
      <c r="C81" s="37"/>
      <c r="D81" s="37"/>
      <c r="E81" s="37"/>
      <c r="F81" s="37"/>
      <c r="G81" s="37"/>
      <c r="H81" s="37"/>
      <c r="I81" s="37"/>
      <c r="J81" s="37"/>
      <c r="K81" s="37"/>
      <c r="L81" s="37"/>
    </row>
    <row r="82" spans="1:12" s="3" customFormat="1" ht="12">
      <c r="A82" s="40"/>
      <c r="B82" s="37" t="s">
        <v>260</v>
      </c>
      <c r="C82" s="37"/>
      <c r="D82" s="37"/>
      <c r="E82" s="37"/>
      <c r="F82" s="37"/>
      <c r="G82" s="37"/>
      <c r="H82" s="37"/>
      <c r="I82" s="37"/>
      <c r="J82" s="37"/>
      <c r="K82" s="37"/>
      <c r="L82" s="37"/>
    </row>
    <row r="83" spans="1:12" s="3" customFormat="1" ht="12">
      <c r="A83" s="40"/>
      <c r="B83" s="37"/>
      <c r="C83" s="37"/>
      <c r="D83" s="37"/>
      <c r="E83" s="37"/>
      <c r="F83" s="37"/>
      <c r="G83" s="37"/>
      <c r="H83" s="37"/>
      <c r="I83" s="37"/>
      <c r="J83" s="37"/>
      <c r="K83" s="37"/>
      <c r="L83" s="37"/>
    </row>
    <row r="84" spans="1:12" s="3" customFormat="1" ht="12">
      <c r="A84" s="40"/>
      <c r="B84" s="232" t="s">
        <v>0</v>
      </c>
      <c r="C84" s="232"/>
      <c r="D84" s="232"/>
      <c r="E84" s="232"/>
      <c r="F84" s="232"/>
      <c r="G84" s="232"/>
      <c r="H84" s="232"/>
      <c r="I84" s="232"/>
      <c r="J84" s="232"/>
      <c r="K84" s="232"/>
      <c r="L84" s="232"/>
    </row>
    <row r="85" spans="1:12" s="3" customFormat="1" ht="12">
      <c r="A85" s="40"/>
      <c r="B85" s="232"/>
      <c r="C85" s="232"/>
      <c r="D85" s="232"/>
      <c r="E85" s="232"/>
      <c r="F85" s="232"/>
      <c r="G85" s="232"/>
      <c r="H85" s="232"/>
      <c r="I85" s="232"/>
      <c r="J85" s="232"/>
      <c r="K85" s="232"/>
      <c r="L85" s="232"/>
    </row>
    <row r="86" spans="1:12" s="3" customFormat="1" ht="12">
      <c r="A86" s="40"/>
      <c r="B86" s="232"/>
      <c r="C86" s="232"/>
      <c r="D86" s="232"/>
      <c r="E86" s="232"/>
      <c r="F86" s="232"/>
      <c r="G86" s="232"/>
      <c r="H86" s="232"/>
      <c r="I86" s="232"/>
      <c r="J86" s="232"/>
      <c r="K86" s="232"/>
      <c r="L86" s="232"/>
    </row>
    <row r="87" spans="1:12" s="3" customFormat="1" ht="12">
      <c r="A87" s="40"/>
      <c r="B87" s="232"/>
      <c r="C87" s="232"/>
      <c r="D87" s="232"/>
      <c r="E87" s="232"/>
      <c r="F87" s="232"/>
      <c r="G87" s="232"/>
      <c r="H87" s="232"/>
      <c r="I87" s="232"/>
      <c r="J87" s="232"/>
      <c r="K87" s="232"/>
      <c r="L87" s="232"/>
    </row>
    <row r="88" spans="1:12" s="3" customFormat="1" ht="12">
      <c r="A88" s="40"/>
      <c r="B88" s="232"/>
      <c r="C88" s="232"/>
      <c r="D88" s="232"/>
      <c r="E88" s="232"/>
      <c r="F88" s="232"/>
      <c r="G88" s="232"/>
      <c r="H88" s="232"/>
      <c r="I88" s="232"/>
      <c r="J88" s="232"/>
      <c r="K88" s="232"/>
      <c r="L88" s="232"/>
    </row>
    <row r="89" spans="1:12" s="3" customFormat="1" ht="12">
      <c r="A89" s="40"/>
      <c r="B89" s="232"/>
      <c r="C89" s="232"/>
      <c r="D89" s="232"/>
      <c r="E89" s="232"/>
      <c r="F89" s="232"/>
      <c r="G89" s="232"/>
      <c r="H89" s="232"/>
      <c r="I89" s="232"/>
      <c r="J89" s="232"/>
      <c r="K89" s="232"/>
      <c r="L89" s="232"/>
    </row>
    <row r="90" spans="1:12" s="3" customFormat="1" ht="12">
      <c r="A90" s="40"/>
      <c r="B90" s="233"/>
      <c r="C90" s="233"/>
      <c r="D90" s="233"/>
      <c r="E90" s="233"/>
      <c r="F90" s="233"/>
      <c r="G90" s="233"/>
      <c r="H90" s="233"/>
      <c r="I90" s="233"/>
      <c r="J90" s="233"/>
      <c r="K90" s="233"/>
      <c r="L90" s="233"/>
    </row>
    <row r="91" spans="1:12" s="3" customFormat="1" ht="12">
      <c r="A91" s="40"/>
      <c r="B91" s="233"/>
      <c r="C91" s="233"/>
      <c r="D91" s="233"/>
      <c r="E91" s="233"/>
      <c r="F91" s="233"/>
      <c r="G91" s="233"/>
      <c r="H91" s="233"/>
      <c r="I91" s="233"/>
      <c r="J91" s="233"/>
      <c r="K91" s="233"/>
      <c r="L91" s="233"/>
    </row>
    <row r="92" spans="1:12" s="3" customFormat="1" ht="12">
      <c r="A92" s="40"/>
      <c r="B92" s="37"/>
      <c r="C92" s="37"/>
      <c r="D92" s="37"/>
      <c r="E92" s="37"/>
      <c r="F92" s="37"/>
      <c r="G92" s="37"/>
      <c r="H92" s="37"/>
      <c r="I92" s="37"/>
      <c r="J92" s="37"/>
      <c r="K92" s="37"/>
      <c r="L92" s="37"/>
    </row>
    <row r="93" spans="1:12" s="3" customFormat="1" ht="12">
      <c r="A93" s="110" t="s">
        <v>127</v>
      </c>
      <c r="B93" s="112" t="s">
        <v>54</v>
      </c>
      <c r="C93" s="37"/>
      <c r="D93" s="37"/>
      <c r="E93" s="37"/>
      <c r="F93" s="37"/>
      <c r="G93" s="37"/>
      <c r="H93" s="37"/>
      <c r="I93" s="37"/>
      <c r="J93" s="37"/>
      <c r="K93" s="37"/>
      <c r="L93" s="37"/>
    </row>
    <row r="94" spans="1:12" s="3" customFormat="1" ht="12">
      <c r="A94" s="40"/>
      <c r="B94" s="37" t="s">
        <v>128</v>
      </c>
      <c r="C94" s="37"/>
      <c r="D94" s="37"/>
      <c r="E94" s="37"/>
      <c r="F94" s="37"/>
      <c r="G94" s="37"/>
      <c r="H94" s="37"/>
      <c r="I94" s="37"/>
      <c r="J94" s="37"/>
      <c r="K94" s="37"/>
      <c r="L94" s="37"/>
    </row>
    <row r="95" spans="1:12" s="3" customFormat="1" ht="12">
      <c r="A95" s="40"/>
      <c r="B95" s="37"/>
      <c r="C95" s="37"/>
      <c r="D95" s="37"/>
      <c r="E95" s="37"/>
      <c r="F95" s="37"/>
      <c r="G95" s="37"/>
      <c r="H95" s="37"/>
      <c r="I95" s="37"/>
      <c r="J95" s="37"/>
      <c r="K95" s="37"/>
      <c r="L95" s="37"/>
    </row>
    <row r="96" spans="1:12" s="3" customFormat="1" ht="12">
      <c r="A96" s="110" t="s">
        <v>129</v>
      </c>
      <c r="B96" s="112" t="s">
        <v>134</v>
      </c>
      <c r="C96" s="37"/>
      <c r="D96" s="37"/>
      <c r="E96" s="37"/>
      <c r="F96" s="37"/>
      <c r="G96" s="37"/>
      <c r="H96" s="37"/>
      <c r="I96" s="37"/>
      <c r="J96" s="37"/>
      <c r="K96" s="37"/>
      <c r="L96" s="37"/>
    </row>
    <row r="97" spans="1:12" s="3" customFormat="1" ht="12">
      <c r="A97" s="36"/>
      <c r="B97" s="37"/>
      <c r="C97" s="37"/>
      <c r="D97" s="37"/>
      <c r="E97" s="37"/>
      <c r="F97" s="27" t="s">
        <v>30</v>
      </c>
      <c r="G97" s="27" t="s">
        <v>31</v>
      </c>
      <c r="H97" s="23"/>
      <c r="I97" s="27" t="s">
        <v>32</v>
      </c>
      <c r="J97" s="27" t="s">
        <v>31</v>
      </c>
      <c r="K97" s="37"/>
      <c r="L97" s="37"/>
    </row>
    <row r="98" spans="1:12" s="3" customFormat="1" ht="12">
      <c r="A98" s="36"/>
      <c r="B98" s="37"/>
      <c r="C98" s="37"/>
      <c r="D98" s="37"/>
      <c r="E98" s="37"/>
      <c r="F98" s="27" t="s">
        <v>33</v>
      </c>
      <c r="G98" s="27" t="s">
        <v>34</v>
      </c>
      <c r="H98" s="23"/>
      <c r="I98" s="27" t="s">
        <v>33</v>
      </c>
      <c r="J98" s="27" t="s">
        <v>35</v>
      </c>
      <c r="K98" s="37"/>
      <c r="L98" s="37"/>
    </row>
    <row r="99" spans="1:12" s="3" customFormat="1" ht="12">
      <c r="A99" s="36"/>
      <c r="B99" s="37"/>
      <c r="C99" s="37"/>
      <c r="D99" s="37"/>
      <c r="E99" s="37"/>
      <c r="F99" s="27" t="s">
        <v>36</v>
      </c>
      <c r="G99" s="27" t="s">
        <v>36</v>
      </c>
      <c r="H99" s="23"/>
      <c r="I99" s="27" t="s">
        <v>37</v>
      </c>
      <c r="J99" s="27" t="s">
        <v>38</v>
      </c>
      <c r="K99" s="37"/>
      <c r="L99" s="37"/>
    </row>
    <row r="100" spans="1:12" s="3" customFormat="1" ht="12">
      <c r="A100" s="36"/>
      <c r="B100" s="37"/>
      <c r="C100" s="37"/>
      <c r="D100" s="37"/>
      <c r="E100" s="37"/>
      <c r="F100" s="82">
        <v>38656</v>
      </c>
      <c r="G100" s="82">
        <v>38291</v>
      </c>
      <c r="H100" s="53"/>
      <c r="I100" s="82">
        <v>38656</v>
      </c>
      <c r="J100" s="82">
        <v>38291</v>
      </c>
      <c r="K100" s="37"/>
      <c r="L100" s="37"/>
    </row>
    <row r="101" spans="1:12" s="3" customFormat="1" ht="12">
      <c r="A101" s="36"/>
      <c r="B101" s="36" t="s">
        <v>130</v>
      </c>
      <c r="C101" s="37" t="s">
        <v>131</v>
      </c>
      <c r="D101" s="37"/>
      <c r="E101" s="37"/>
      <c r="F101" s="2"/>
      <c r="G101" s="2"/>
      <c r="H101" s="23"/>
      <c r="I101" s="2"/>
      <c r="J101" s="2"/>
      <c r="K101" s="37"/>
      <c r="L101" s="37"/>
    </row>
    <row r="102" spans="1:12" s="3" customFormat="1" ht="27" customHeight="1">
      <c r="A102" s="36"/>
      <c r="B102" s="37"/>
      <c r="C102" s="238" t="s">
        <v>167</v>
      </c>
      <c r="D102" s="238"/>
      <c r="E102" s="238"/>
      <c r="F102" s="161">
        <f>'Income St'!C43</f>
        <v>70</v>
      </c>
      <c r="G102" s="78" t="s">
        <v>147</v>
      </c>
      <c r="H102" s="79"/>
      <c r="I102" s="161">
        <f>'Income St'!F43</f>
        <v>901</v>
      </c>
      <c r="J102" s="78" t="s">
        <v>147</v>
      </c>
      <c r="K102" s="37"/>
      <c r="L102" s="37"/>
    </row>
    <row r="103" spans="1:12" s="3" customFormat="1" ht="39.75" customHeight="1">
      <c r="A103" s="36"/>
      <c r="B103" s="37"/>
      <c r="C103" s="238" t="s">
        <v>168</v>
      </c>
      <c r="D103" s="238"/>
      <c r="E103" s="238"/>
      <c r="F103" s="80">
        <f>ROUND(+Reference!F17/1000,0)</f>
        <v>212500</v>
      </c>
      <c r="G103" s="78" t="s">
        <v>147</v>
      </c>
      <c r="H103" s="79"/>
      <c r="I103" s="80">
        <f>ROUND(+Reference!K17/1000,0)</f>
        <v>104795</v>
      </c>
      <c r="J103" s="78" t="s">
        <v>147</v>
      </c>
      <c r="K103" s="37"/>
      <c r="L103" s="37"/>
    </row>
    <row r="104" spans="1:12" s="3" customFormat="1" ht="27" customHeight="1">
      <c r="A104" s="36"/>
      <c r="B104" s="37"/>
      <c r="C104" s="238" t="s">
        <v>155</v>
      </c>
      <c r="D104" s="238"/>
      <c r="E104" s="238"/>
      <c r="F104" s="81">
        <f>+F102/F103*100</f>
        <v>0.03294117647058824</v>
      </c>
      <c r="G104" s="78" t="s">
        <v>147</v>
      </c>
      <c r="H104" s="79"/>
      <c r="I104" s="81">
        <f>+I102/I103*100</f>
        <v>0.8597738441719547</v>
      </c>
      <c r="J104" s="78" t="s">
        <v>147</v>
      </c>
      <c r="K104" s="37"/>
      <c r="L104" s="37"/>
    </row>
    <row r="105" spans="1:12" s="3" customFormat="1" ht="12">
      <c r="A105" s="36"/>
      <c r="B105" s="37"/>
      <c r="C105" s="37"/>
      <c r="D105" s="37"/>
      <c r="E105" s="37"/>
      <c r="F105" s="37"/>
      <c r="G105" s="37"/>
      <c r="H105" s="37"/>
      <c r="I105" s="37"/>
      <c r="J105" s="37"/>
      <c r="K105" s="37"/>
      <c r="L105" s="37"/>
    </row>
    <row r="106" spans="1:12" s="3" customFormat="1" ht="12">
      <c r="A106" s="36"/>
      <c r="B106" s="37"/>
      <c r="C106" s="37"/>
      <c r="D106" s="37"/>
      <c r="E106" s="37"/>
      <c r="F106" s="37"/>
      <c r="G106" s="37"/>
      <c r="H106" s="37"/>
      <c r="I106" s="37"/>
      <c r="J106" s="37"/>
      <c r="K106" s="37"/>
      <c r="L106" s="37"/>
    </row>
    <row r="107" spans="1:12" s="3" customFormat="1" ht="12">
      <c r="A107" s="36"/>
      <c r="B107" s="36" t="s">
        <v>132</v>
      </c>
      <c r="C107" s="37" t="s">
        <v>133</v>
      </c>
      <c r="D107" s="37"/>
      <c r="E107" s="37"/>
      <c r="F107" s="114" t="s">
        <v>147</v>
      </c>
      <c r="G107" s="115" t="s">
        <v>147</v>
      </c>
      <c r="H107" s="115"/>
      <c r="I107" s="114" t="s">
        <v>147</v>
      </c>
      <c r="J107" s="115" t="s">
        <v>147</v>
      </c>
      <c r="K107" s="37"/>
      <c r="L107" s="37"/>
    </row>
    <row r="108" spans="1:12" s="3" customFormat="1" ht="12">
      <c r="A108" s="36"/>
      <c r="B108" s="37"/>
      <c r="C108" s="37"/>
      <c r="D108" s="37"/>
      <c r="E108" s="37"/>
      <c r="F108" s="37"/>
      <c r="G108" s="37"/>
      <c r="H108" s="37"/>
      <c r="I108" s="37"/>
      <c r="J108" s="37"/>
      <c r="K108" s="37"/>
      <c r="L108" s="37"/>
    </row>
    <row r="109" spans="1:12" s="3" customFormat="1" ht="12">
      <c r="A109" s="36"/>
      <c r="B109" s="37"/>
      <c r="C109" s="37"/>
      <c r="D109" s="37"/>
      <c r="E109" s="37"/>
      <c r="F109" s="37"/>
      <c r="G109" s="37"/>
      <c r="H109" s="37"/>
      <c r="I109" s="37"/>
      <c r="J109" s="37"/>
      <c r="K109" s="37"/>
      <c r="L109" s="37"/>
    </row>
    <row r="110" spans="1:12" s="24" customFormat="1" ht="12">
      <c r="A110" s="116" t="s">
        <v>237</v>
      </c>
      <c r="B110" s="112" t="s">
        <v>238</v>
      </c>
      <c r="C110" s="112"/>
      <c r="D110" s="112"/>
      <c r="E110" s="112"/>
      <c r="F110" s="112"/>
      <c r="G110" s="112"/>
      <c r="H110" s="112"/>
      <c r="I110" s="112"/>
      <c r="J110" s="112"/>
      <c r="K110" s="112"/>
      <c r="L110" s="112"/>
    </row>
    <row r="111" spans="1:12" s="3" customFormat="1" ht="12">
      <c r="A111" s="36"/>
      <c r="B111" s="232" t="s">
        <v>1</v>
      </c>
      <c r="C111" s="232"/>
      <c r="D111" s="232"/>
      <c r="E111" s="232"/>
      <c r="F111" s="232"/>
      <c r="G111" s="232"/>
      <c r="H111" s="232"/>
      <c r="I111" s="232"/>
      <c r="J111" s="232"/>
      <c r="K111" s="232"/>
      <c r="L111" s="232"/>
    </row>
    <row r="112" spans="1:12" s="3" customFormat="1" ht="12">
      <c r="A112" s="36"/>
      <c r="B112" s="232"/>
      <c r="C112" s="232"/>
      <c r="D112" s="232"/>
      <c r="E112" s="232"/>
      <c r="F112" s="232"/>
      <c r="G112" s="232"/>
      <c r="H112" s="232"/>
      <c r="I112" s="232"/>
      <c r="J112" s="232"/>
      <c r="K112" s="232"/>
      <c r="L112" s="232"/>
    </row>
    <row r="113" spans="1:12" s="3" customFormat="1" ht="12">
      <c r="A113" s="36"/>
      <c r="B113" s="232"/>
      <c r="C113" s="232"/>
      <c r="D113" s="232"/>
      <c r="E113" s="232"/>
      <c r="F113" s="232"/>
      <c r="G113" s="232"/>
      <c r="H113" s="232"/>
      <c r="I113" s="232"/>
      <c r="J113" s="232"/>
      <c r="K113" s="232"/>
      <c r="L113" s="232"/>
    </row>
    <row r="114" spans="1:12" s="3" customFormat="1" ht="12">
      <c r="A114" s="36"/>
      <c r="B114" s="232"/>
      <c r="C114" s="232"/>
      <c r="D114" s="232"/>
      <c r="E114" s="232"/>
      <c r="F114" s="232"/>
      <c r="G114" s="232"/>
      <c r="H114" s="232"/>
      <c r="I114" s="232"/>
      <c r="J114" s="232"/>
      <c r="K114" s="232"/>
      <c r="L114" s="232"/>
    </row>
    <row r="115" spans="1:12" s="3" customFormat="1" ht="12">
      <c r="A115" s="36"/>
      <c r="B115" s="232"/>
      <c r="C115" s="232"/>
      <c r="D115" s="232"/>
      <c r="E115" s="232"/>
      <c r="F115" s="232"/>
      <c r="G115" s="232"/>
      <c r="H115" s="232"/>
      <c r="I115" s="232"/>
      <c r="J115" s="232"/>
      <c r="K115" s="232"/>
      <c r="L115" s="232"/>
    </row>
    <row r="116" spans="1:12" s="3" customFormat="1" ht="12">
      <c r="A116" s="36"/>
      <c r="B116" s="232"/>
      <c r="C116" s="232"/>
      <c r="D116" s="232"/>
      <c r="E116" s="232"/>
      <c r="F116" s="232"/>
      <c r="G116" s="232"/>
      <c r="H116" s="232"/>
      <c r="I116" s="232"/>
      <c r="J116" s="232"/>
      <c r="K116" s="232"/>
      <c r="L116" s="232"/>
    </row>
    <row r="117" spans="1:12" s="3" customFormat="1" ht="12">
      <c r="A117" s="36"/>
      <c r="B117" s="232"/>
      <c r="C117" s="232"/>
      <c r="D117" s="232"/>
      <c r="E117" s="232"/>
      <c r="F117" s="232"/>
      <c r="G117" s="232"/>
      <c r="H117" s="232"/>
      <c r="I117" s="232"/>
      <c r="J117" s="232"/>
      <c r="K117" s="232"/>
      <c r="L117" s="232"/>
    </row>
    <row r="118" spans="1:12" s="3" customFormat="1" ht="12">
      <c r="A118" s="36"/>
      <c r="B118" s="37"/>
      <c r="C118" s="37"/>
      <c r="D118" s="37"/>
      <c r="E118" s="37"/>
      <c r="F118" s="37"/>
      <c r="G118" s="37"/>
      <c r="H118" s="37"/>
      <c r="I118" s="37"/>
      <c r="J118" s="37"/>
      <c r="K118" s="37"/>
      <c r="L118" s="37"/>
    </row>
    <row r="119" spans="1:12" s="3" customFormat="1" ht="12">
      <c r="A119" s="36"/>
      <c r="B119" s="238" t="s">
        <v>4</v>
      </c>
      <c r="C119" s="238"/>
      <c r="D119" s="238"/>
      <c r="E119" s="238"/>
      <c r="F119" s="238"/>
      <c r="G119" s="238"/>
      <c r="H119" s="238"/>
      <c r="I119" s="238"/>
      <c r="J119" s="238"/>
      <c r="K119" s="238"/>
      <c r="L119" s="238"/>
    </row>
    <row r="120" spans="1:12" s="3" customFormat="1" ht="12">
      <c r="A120" s="36"/>
      <c r="B120" s="238"/>
      <c r="C120" s="238"/>
      <c r="D120" s="238"/>
      <c r="E120" s="238"/>
      <c r="F120" s="238"/>
      <c r="G120" s="238"/>
      <c r="H120" s="238"/>
      <c r="I120" s="238"/>
      <c r="J120" s="238"/>
      <c r="K120" s="238"/>
      <c r="L120" s="238"/>
    </row>
    <row r="121" spans="1:12" s="3" customFormat="1" ht="12">
      <c r="A121" s="36"/>
      <c r="B121" s="238"/>
      <c r="C121" s="238"/>
      <c r="D121" s="238"/>
      <c r="E121" s="238"/>
      <c r="F121" s="238"/>
      <c r="G121" s="238"/>
      <c r="H121" s="238"/>
      <c r="I121" s="238"/>
      <c r="J121" s="238"/>
      <c r="K121" s="238"/>
      <c r="L121" s="238"/>
    </row>
    <row r="122" spans="1:12" s="3" customFormat="1" ht="12">
      <c r="A122" s="36"/>
      <c r="B122" s="166"/>
      <c r="C122" s="166"/>
      <c r="D122" s="166"/>
      <c r="E122" s="166"/>
      <c r="F122" s="166"/>
      <c r="G122" s="166"/>
      <c r="H122" s="166"/>
      <c r="I122" s="166"/>
      <c r="J122" s="166"/>
      <c r="K122" s="166"/>
      <c r="L122" s="166"/>
    </row>
    <row r="123" spans="1:12" s="3" customFormat="1" ht="12">
      <c r="A123" s="36"/>
      <c r="B123" s="238" t="s">
        <v>5</v>
      </c>
      <c r="C123" s="242"/>
      <c r="D123" s="242"/>
      <c r="E123" s="242"/>
      <c r="F123" s="242"/>
      <c r="G123" s="242"/>
      <c r="H123" s="242"/>
      <c r="I123" s="242"/>
      <c r="J123" s="242"/>
      <c r="K123" s="242"/>
      <c r="L123" s="242"/>
    </row>
    <row r="124" spans="1:12" s="3" customFormat="1" ht="12">
      <c r="A124" s="36"/>
      <c r="B124" s="242"/>
      <c r="C124" s="242"/>
      <c r="D124" s="242"/>
      <c r="E124" s="242"/>
      <c r="F124" s="242"/>
      <c r="G124" s="242"/>
      <c r="H124" s="242"/>
      <c r="I124" s="242"/>
      <c r="J124" s="242"/>
      <c r="K124" s="242"/>
      <c r="L124" s="242"/>
    </row>
    <row r="125" spans="1:12" s="3" customFormat="1" ht="12">
      <c r="A125" s="36"/>
      <c r="B125" s="166"/>
      <c r="C125" s="166"/>
      <c r="D125" s="166"/>
      <c r="E125" s="166"/>
      <c r="F125" s="166"/>
      <c r="G125" s="166"/>
      <c r="H125" s="166"/>
      <c r="I125" s="166"/>
      <c r="J125" s="166"/>
      <c r="K125" s="166"/>
      <c r="L125" s="166"/>
    </row>
    <row r="126" spans="1:12" s="24" customFormat="1" ht="12">
      <c r="A126" s="112" t="s">
        <v>239</v>
      </c>
      <c r="B126" s="112" t="s">
        <v>240</v>
      </c>
      <c r="C126" s="112"/>
      <c r="D126" s="112"/>
      <c r="E126" s="112"/>
      <c r="F126" s="112"/>
      <c r="G126" s="112"/>
      <c r="H126" s="112"/>
      <c r="I126" s="112"/>
      <c r="J126" s="112"/>
      <c r="K126" s="112"/>
      <c r="L126" s="112"/>
    </row>
    <row r="127" spans="1:12" s="24" customFormat="1" ht="12">
      <c r="A127" s="112"/>
      <c r="B127" s="232" t="s">
        <v>14</v>
      </c>
      <c r="C127" s="232"/>
      <c r="D127" s="232"/>
      <c r="E127" s="232"/>
      <c r="F127" s="232"/>
      <c r="G127" s="232"/>
      <c r="H127" s="232"/>
      <c r="I127" s="232"/>
      <c r="J127" s="232"/>
      <c r="K127" s="232"/>
      <c r="L127" s="232"/>
    </row>
    <row r="128" spans="1:12" s="24" customFormat="1" ht="12">
      <c r="A128" s="112"/>
      <c r="B128" s="232"/>
      <c r="C128" s="232"/>
      <c r="D128" s="232"/>
      <c r="E128" s="232"/>
      <c r="F128" s="232"/>
      <c r="G128" s="232"/>
      <c r="H128" s="232"/>
      <c r="I128" s="232"/>
      <c r="J128" s="232"/>
      <c r="K128" s="232"/>
      <c r="L128" s="232"/>
    </row>
    <row r="129" spans="1:12" s="3" customFormat="1" ht="12">
      <c r="A129" s="36"/>
      <c r="B129" s="37"/>
      <c r="C129" s="37"/>
      <c r="D129" s="37"/>
      <c r="E129" s="37"/>
      <c r="F129" s="37"/>
      <c r="G129" s="37"/>
      <c r="H129" s="37"/>
      <c r="I129" s="37"/>
      <c r="J129" s="37"/>
      <c r="K129" s="37"/>
      <c r="L129" s="37"/>
    </row>
    <row r="130" spans="1:12" s="3" customFormat="1" ht="12">
      <c r="A130" s="36"/>
      <c r="B130" s="37" t="s">
        <v>6</v>
      </c>
      <c r="C130" s="37"/>
      <c r="D130" s="37"/>
      <c r="E130" s="37"/>
      <c r="F130" s="37"/>
      <c r="G130" s="36" t="s">
        <v>102</v>
      </c>
      <c r="H130" s="37"/>
      <c r="I130" s="37"/>
      <c r="J130" s="37"/>
      <c r="K130" s="37"/>
      <c r="L130" s="37"/>
    </row>
    <row r="131" spans="1:12" s="3" customFormat="1" ht="12">
      <c r="A131" s="36"/>
      <c r="B131" s="37"/>
      <c r="C131" s="37" t="s">
        <v>7</v>
      </c>
      <c r="D131" s="37"/>
      <c r="E131" s="37"/>
      <c r="F131" s="37"/>
      <c r="G131" s="59">
        <v>5396</v>
      </c>
      <c r="H131" s="37"/>
      <c r="I131" s="37"/>
      <c r="J131" s="37"/>
      <c r="K131" s="37"/>
      <c r="L131" s="37"/>
    </row>
    <row r="132" spans="1:12" s="3" customFormat="1" ht="12">
      <c r="A132" s="36"/>
      <c r="B132" s="37"/>
      <c r="C132" s="37" t="s">
        <v>8</v>
      </c>
      <c r="D132" s="37"/>
      <c r="E132" s="37"/>
      <c r="F132" s="37"/>
      <c r="G132" s="59">
        <v>14800</v>
      </c>
      <c r="H132" s="37"/>
      <c r="I132" s="37"/>
      <c r="J132" s="37"/>
      <c r="K132" s="37"/>
      <c r="L132" s="37"/>
    </row>
    <row r="133" spans="1:12" s="3" customFormat="1" ht="16.5" customHeight="1" thickBot="1">
      <c r="A133" s="36"/>
      <c r="B133" s="37"/>
      <c r="C133" s="37"/>
      <c r="D133" s="37"/>
      <c r="E133" s="37"/>
      <c r="F133" s="37"/>
      <c r="G133" s="61">
        <f>SUM(G131:G132)</f>
        <v>20196</v>
      </c>
      <c r="H133" s="37"/>
      <c r="I133" s="37"/>
      <c r="J133" s="37"/>
      <c r="K133" s="37"/>
      <c r="L133" s="37"/>
    </row>
    <row r="134" spans="1:12" s="3" customFormat="1" ht="12.75" thickTop="1">
      <c r="A134" s="36"/>
      <c r="B134" s="37" t="s">
        <v>9</v>
      </c>
      <c r="C134" s="37"/>
      <c r="D134" s="37"/>
      <c r="E134" s="37"/>
      <c r="F134" s="37"/>
      <c r="G134" s="37"/>
      <c r="H134" s="37"/>
      <c r="I134" s="37"/>
      <c r="J134" s="37"/>
      <c r="K134" s="37"/>
      <c r="L134" s="37"/>
    </row>
    <row r="135" spans="1:12" s="3" customFormat="1" ht="12">
      <c r="A135" s="36"/>
      <c r="B135" s="37"/>
      <c r="C135" s="37" t="s">
        <v>10</v>
      </c>
      <c r="D135" s="37"/>
      <c r="E135" s="37"/>
      <c r="F135" s="37"/>
      <c r="G135" s="59">
        <v>300</v>
      </c>
      <c r="H135" s="37"/>
      <c r="I135" s="37"/>
      <c r="J135" s="37"/>
      <c r="K135" s="37"/>
      <c r="L135" s="37"/>
    </row>
    <row r="136" spans="1:12" s="3" customFormat="1" ht="12">
      <c r="A136" s="36"/>
      <c r="B136" s="37"/>
      <c r="C136" s="37" t="s">
        <v>222</v>
      </c>
      <c r="D136" s="37"/>
      <c r="E136" s="37"/>
      <c r="F136" s="37"/>
      <c r="G136" s="59">
        <v>300</v>
      </c>
      <c r="H136" s="37"/>
      <c r="I136" s="37"/>
      <c r="J136" s="37"/>
      <c r="K136" s="37"/>
      <c r="L136" s="37"/>
    </row>
    <row r="137" spans="1:12" s="3" customFormat="1" ht="12">
      <c r="A137" s="36"/>
      <c r="B137" s="37"/>
      <c r="C137" s="37" t="s">
        <v>11</v>
      </c>
      <c r="D137" s="37"/>
      <c r="E137" s="37"/>
      <c r="F137" s="37"/>
      <c r="G137" s="59">
        <v>725</v>
      </c>
      <c r="H137" s="37"/>
      <c r="I137" s="37"/>
      <c r="J137" s="37"/>
      <c r="K137" s="37"/>
      <c r="L137" s="37"/>
    </row>
    <row r="138" spans="1:12" s="3" customFormat="1" ht="12">
      <c r="A138" s="36"/>
      <c r="B138" s="37"/>
      <c r="C138" s="37" t="s">
        <v>12</v>
      </c>
      <c r="D138" s="37"/>
      <c r="E138" s="37"/>
      <c r="F138" s="37"/>
      <c r="G138" s="59">
        <v>2800</v>
      </c>
      <c r="H138" s="37"/>
      <c r="I138" s="37"/>
      <c r="J138" s="37"/>
      <c r="K138" s="37"/>
      <c r="L138" s="37"/>
    </row>
    <row r="139" spans="1:12" s="3" customFormat="1" ht="12">
      <c r="A139" s="36"/>
      <c r="B139" s="37"/>
      <c r="C139" s="37"/>
      <c r="D139" s="37"/>
      <c r="E139" s="37"/>
      <c r="F139" s="37"/>
      <c r="G139" s="99">
        <f>SUM(G134:G138)</f>
        <v>4125</v>
      </c>
      <c r="H139" s="37"/>
      <c r="I139" s="37"/>
      <c r="J139" s="37"/>
      <c r="K139" s="37"/>
      <c r="L139" s="37"/>
    </row>
    <row r="140" spans="1:12" s="3" customFormat="1" ht="12">
      <c r="A140" s="36"/>
      <c r="B140" s="37"/>
      <c r="C140" s="37"/>
      <c r="D140" s="37"/>
      <c r="E140" s="37"/>
      <c r="F140" s="37"/>
      <c r="G140" s="59"/>
      <c r="H140" s="37"/>
      <c r="I140" s="37"/>
      <c r="J140" s="37"/>
      <c r="K140" s="37"/>
      <c r="L140" s="37"/>
    </row>
    <row r="141" spans="1:12" s="3" customFormat="1" ht="12">
      <c r="A141" s="36"/>
      <c r="B141" s="37"/>
      <c r="C141" s="37" t="s">
        <v>13</v>
      </c>
      <c r="D141" s="37"/>
      <c r="E141" s="37"/>
      <c r="F141" s="37"/>
      <c r="G141" s="59">
        <f>+G133-G139</f>
        <v>16071</v>
      </c>
      <c r="H141" s="37"/>
      <c r="I141" s="37"/>
      <c r="J141" s="37"/>
      <c r="K141" s="37"/>
      <c r="L141" s="37"/>
    </row>
    <row r="142" spans="1:12" s="3" customFormat="1" ht="12">
      <c r="A142" s="36"/>
      <c r="B142" s="37"/>
      <c r="C142" s="37"/>
      <c r="D142" s="37"/>
      <c r="E142" s="37"/>
      <c r="F142" s="37"/>
      <c r="G142" s="59"/>
      <c r="H142" s="37"/>
      <c r="I142" s="37"/>
      <c r="J142" s="37"/>
      <c r="K142" s="37"/>
      <c r="L142" s="37"/>
    </row>
    <row r="143" spans="1:12" s="3" customFormat="1" ht="16.5" customHeight="1" thickBot="1">
      <c r="A143" s="36"/>
      <c r="B143" s="37"/>
      <c r="C143" s="37"/>
      <c r="D143" s="37"/>
      <c r="E143" s="37"/>
      <c r="F143" s="37"/>
      <c r="G143" s="160">
        <f>SUM(G139:G141)</f>
        <v>20196</v>
      </c>
      <c r="H143" s="37"/>
      <c r="I143" s="37"/>
      <c r="J143" s="37"/>
      <c r="K143" s="37"/>
      <c r="L143" s="37"/>
    </row>
    <row r="144" spans="1:12" s="3" customFormat="1" ht="12.75" thickTop="1">
      <c r="A144" s="36"/>
      <c r="B144" s="37"/>
      <c r="C144" s="37"/>
      <c r="D144" s="37"/>
      <c r="E144" s="37"/>
      <c r="F144" s="37"/>
      <c r="G144" s="37"/>
      <c r="H144" s="37"/>
      <c r="I144" s="37"/>
      <c r="J144" s="37"/>
      <c r="K144" s="37"/>
      <c r="L144" s="37"/>
    </row>
    <row r="145" spans="1:12" s="3" customFormat="1" ht="12">
      <c r="A145" s="36"/>
      <c r="B145" s="37"/>
      <c r="C145" s="37"/>
      <c r="D145" s="37"/>
      <c r="E145" s="37"/>
      <c r="F145" s="37"/>
      <c r="G145" s="37"/>
      <c r="H145" s="37"/>
      <c r="I145" s="37"/>
      <c r="J145" s="37"/>
      <c r="K145" s="37"/>
      <c r="L145" s="37"/>
    </row>
    <row r="146" spans="1:12" s="3" customFormat="1" ht="12">
      <c r="A146" s="36"/>
      <c r="B146" s="37"/>
      <c r="C146" s="37"/>
      <c r="D146" s="37"/>
      <c r="E146" s="37"/>
      <c r="F146" s="37"/>
      <c r="G146" s="37"/>
      <c r="H146" s="37"/>
      <c r="I146" s="37"/>
      <c r="J146" s="37"/>
      <c r="K146" s="37"/>
      <c r="L146" s="37"/>
    </row>
    <row r="147" spans="1:12" s="3" customFormat="1" ht="12">
      <c r="A147" s="36"/>
      <c r="B147" s="37"/>
      <c r="C147" s="37"/>
      <c r="D147" s="37"/>
      <c r="E147" s="37"/>
      <c r="F147" s="37"/>
      <c r="G147" s="37"/>
      <c r="H147" s="37"/>
      <c r="I147" s="37"/>
      <c r="J147" s="37"/>
      <c r="K147" s="37"/>
      <c r="L147" s="37"/>
    </row>
    <row r="148" spans="1:12" s="3" customFormat="1" ht="12">
      <c r="A148" s="36"/>
      <c r="B148" s="37"/>
      <c r="C148" s="37"/>
      <c r="D148" s="37"/>
      <c r="E148" s="37"/>
      <c r="F148" s="37"/>
      <c r="G148" s="37"/>
      <c r="H148" s="37"/>
      <c r="I148" s="37"/>
      <c r="J148" s="37"/>
      <c r="K148" s="37"/>
      <c r="L148" s="37"/>
    </row>
    <row r="149" spans="1:12" s="3" customFormat="1" ht="12">
      <c r="A149" s="36"/>
      <c r="B149" s="37"/>
      <c r="C149" s="37"/>
      <c r="D149" s="37"/>
      <c r="E149" s="37"/>
      <c r="F149" s="37"/>
      <c r="G149" s="37"/>
      <c r="H149" s="37"/>
      <c r="I149" s="37"/>
      <c r="J149" s="37"/>
      <c r="K149" s="37"/>
      <c r="L149" s="37"/>
    </row>
    <row r="150" s="3" customFormat="1" ht="12"/>
    <row r="151" s="3" customFormat="1" ht="12"/>
    <row r="152" s="3" customFormat="1" ht="12"/>
    <row r="153" s="3" customFormat="1" ht="12"/>
    <row r="154" s="3" customFormat="1" ht="12"/>
    <row r="155" s="3" customFormat="1" ht="12"/>
    <row r="156" s="3" customFormat="1" ht="12"/>
    <row r="157" s="3" customFormat="1" ht="12"/>
    <row r="158" s="3" customFormat="1" ht="12"/>
    <row r="159" s="3" customFormat="1" ht="12"/>
    <row r="160" s="3" customFormat="1" ht="12"/>
    <row r="161" s="3" customFormat="1" ht="12"/>
    <row r="162" s="3" customFormat="1" ht="12"/>
    <row r="163" s="3" customFormat="1" ht="12"/>
    <row r="164" s="3" customFormat="1" ht="12"/>
    <row r="165" s="3" customFormat="1" ht="12"/>
    <row r="166" s="3" customFormat="1" ht="12"/>
    <row r="167" s="3" customFormat="1" ht="12"/>
    <row r="168" s="3" customFormat="1" ht="12"/>
    <row r="169" s="3" customFormat="1" ht="12"/>
    <row r="170" s="3" customFormat="1" ht="12"/>
    <row r="171" s="3" customFormat="1" ht="12"/>
    <row r="172" s="3" customFormat="1" ht="12"/>
    <row r="173" s="3" customFormat="1" ht="12"/>
    <row r="174" s="3" customFormat="1" ht="12"/>
    <row r="175" s="3" customFormat="1" ht="12"/>
    <row r="176" s="3" customFormat="1" ht="12"/>
    <row r="177" s="3" customFormat="1" ht="12"/>
    <row r="178" s="3" customFormat="1" ht="12"/>
    <row r="179" s="3" customFormat="1" ht="12"/>
    <row r="180" s="3" customFormat="1" ht="12"/>
    <row r="181" s="3" customFormat="1" ht="12"/>
    <row r="182" s="3" customFormat="1" ht="12"/>
    <row r="183" s="3" customFormat="1" ht="12"/>
    <row r="184" s="3" customFormat="1" ht="12"/>
    <row r="185" s="3" customFormat="1" ht="12"/>
    <row r="186" s="3" customFormat="1" ht="12"/>
    <row r="187" s="3" customFormat="1" ht="12"/>
    <row r="188" s="3" customFormat="1" ht="12"/>
    <row r="189" s="3" customFormat="1" ht="12"/>
    <row r="190" s="3" customFormat="1" ht="12"/>
    <row r="191" s="3" customFormat="1" ht="12"/>
    <row r="192" s="3" customFormat="1" ht="12"/>
    <row r="193" s="3" customFormat="1" ht="12"/>
    <row r="194" s="3" customFormat="1" ht="12"/>
    <row r="195" s="3" customFormat="1" ht="12"/>
  </sheetData>
  <mergeCells count="28">
    <mergeCell ref="B11:L13"/>
    <mergeCell ref="B15:L16"/>
    <mergeCell ref="B19:L21"/>
    <mergeCell ref="B58:L59"/>
    <mergeCell ref="B43:L43"/>
    <mergeCell ref="B52:L54"/>
    <mergeCell ref="B35:L37"/>
    <mergeCell ref="I45:I46"/>
    <mergeCell ref="A5:L5"/>
    <mergeCell ref="A1:L1"/>
    <mergeCell ref="A2:L2"/>
    <mergeCell ref="A3:L3"/>
    <mergeCell ref="A4:L4"/>
    <mergeCell ref="B127:L128"/>
    <mergeCell ref="B62:L62"/>
    <mergeCell ref="C102:E102"/>
    <mergeCell ref="C103:E103"/>
    <mergeCell ref="C104:E104"/>
    <mergeCell ref="B66:L68"/>
    <mergeCell ref="C70:I73"/>
    <mergeCell ref="B119:L121"/>
    <mergeCell ref="B123:L124"/>
    <mergeCell ref="C75:I76"/>
    <mergeCell ref="B84:L91"/>
    <mergeCell ref="B111:L117"/>
    <mergeCell ref="B22:L25"/>
    <mergeCell ref="B26:L32"/>
    <mergeCell ref="J45:J46"/>
  </mergeCells>
  <printOptions/>
  <pageMargins left="0.89" right="0.2" top="0.7874015748031497" bottom="0.7874015748031497" header="0.5118110236220472" footer="0.5118110236220472"/>
  <pageSetup horizontalDpi="600" verticalDpi="600" orientation="portrait" paperSize="9" scale="85" r:id="rId1"/>
  <rowBreaks count="2" manualBreakCount="2">
    <brk id="60" max="11" man="1"/>
    <brk id="125" max="11" man="1"/>
  </rowBreaks>
</worksheet>
</file>

<file path=xl/worksheets/sheet8.xml><?xml version="1.0" encoding="utf-8"?>
<worksheet xmlns="http://schemas.openxmlformats.org/spreadsheetml/2006/main" xmlns:r="http://schemas.openxmlformats.org/officeDocument/2006/relationships">
  <dimension ref="A1:M53"/>
  <sheetViews>
    <sheetView workbookViewId="0" topLeftCell="A1">
      <selection activeCell="D16" sqref="D16"/>
    </sheetView>
  </sheetViews>
  <sheetFormatPr defaultColWidth="9.140625" defaultRowHeight="12.75"/>
  <cols>
    <col min="2" max="2" width="16.421875" style="0" bestFit="1" customWidth="1"/>
    <col min="3" max="3" width="14.00390625" style="0" bestFit="1" customWidth="1"/>
    <col min="4" max="4" width="13.8515625" style="0" bestFit="1" customWidth="1"/>
    <col min="5" max="5" width="6.7109375" style="0" customWidth="1"/>
    <col min="6" max="6" width="14.57421875" style="0" bestFit="1" customWidth="1"/>
    <col min="7" max="7" width="7.421875" style="0" customWidth="1"/>
    <col min="8" max="8" width="15.140625" style="0" customWidth="1"/>
    <col min="9" max="9" width="13.8515625" style="0" bestFit="1" customWidth="1"/>
    <col min="10" max="10" width="6.57421875" style="0" customWidth="1"/>
    <col min="11" max="11" width="14.140625" style="0" customWidth="1"/>
  </cols>
  <sheetData>
    <row r="1" spans="1:6" ht="12.75">
      <c r="A1" s="3"/>
      <c r="B1" s="3"/>
      <c r="C1" s="3"/>
      <c r="D1" s="3"/>
      <c r="E1" s="3"/>
      <c r="F1" s="3"/>
    </row>
    <row r="2" spans="1:8" ht="12.75">
      <c r="A2" s="123" t="s">
        <v>253</v>
      </c>
      <c r="B2" s="3"/>
      <c r="C2" s="3"/>
      <c r="D2" s="3"/>
      <c r="E2" s="3"/>
      <c r="F2" s="3"/>
      <c r="H2" s="133" t="s">
        <v>254</v>
      </c>
    </row>
    <row r="3" spans="1:11" ht="12.75">
      <c r="A3" s="130"/>
      <c r="B3" s="1"/>
      <c r="C3" s="5" t="s">
        <v>195</v>
      </c>
      <c r="D3" s="5" t="s">
        <v>196</v>
      </c>
      <c r="E3" s="5" t="s">
        <v>166</v>
      </c>
      <c r="F3" s="5" t="s">
        <v>197</v>
      </c>
      <c r="H3" s="5" t="s">
        <v>195</v>
      </c>
      <c r="I3" s="5" t="s">
        <v>196</v>
      </c>
      <c r="J3" s="5" t="s">
        <v>166</v>
      </c>
      <c r="K3" s="5" t="s">
        <v>197</v>
      </c>
    </row>
    <row r="4" spans="1:11" ht="12.75">
      <c r="A4" s="130">
        <v>38384</v>
      </c>
      <c r="B4" s="1" t="s">
        <v>194</v>
      </c>
      <c r="C4" s="58">
        <v>2</v>
      </c>
      <c r="D4" s="58">
        <f>+C4</f>
        <v>2</v>
      </c>
      <c r="E4" s="58">
        <f>+A5-A4+1</f>
        <v>21</v>
      </c>
      <c r="F4" s="58">
        <f>+E4/$E$8*D4</f>
        <v>0.47191011235955055</v>
      </c>
      <c r="H4" s="134">
        <f>+C4</f>
        <v>2</v>
      </c>
      <c r="I4" s="134">
        <f>+D4</f>
        <v>2</v>
      </c>
      <c r="J4" s="137">
        <f>+A5-A4+1</f>
        <v>21</v>
      </c>
      <c r="K4" s="136">
        <f>+J4/J17*I4</f>
        <v>0.15384615384615385</v>
      </c>
    </row>
    <row r="5" spans="1:11" ht="12.75">
      <c r="A5" s="130">
        <v>38404</v>
      </c>
      <c r="B5" s="1" t="s">
        <v>248</v>
      </c>
      <c r="C5" s="58">
        <v>18</v>
      </c>
      <c r="D5" s="58">
        <f>+C5+D4</f>
        <v>20</v>
      </c>
      <c r="E5" s="58">
        <f>+A6-A5</f>
        <v>7</v>
      </c>
      <c r="F5" s="58">
        <f>+E5/$E$8*D5</f>
        <v>1.5730337078651684</v>
      </c>
      <c r="H5" s="134">
        <f>+C5</f>
        <v>18</v>
      </c>
      <c r="I5" s="134">
        <f>+H5+I4</f>
        <v>20</v>
      </c>
      <c r="J5" s="137">
        <f>+A6-A5</f>
        <v>7</v>
      </c>
      <c r="K5" s="136">
        <f>+J5/J17*I5</f>
        <v>0.5128205128205128</v>
      </c>
    </row>
    <row r="6" spans="1:11" ht="12.75">
      <c r="A6" s="130">
        <v>38411</v>
      </c>
      <c r="B6" s="1" t="s">
        <v>249</v>
      </c>
      <c r="C6" s="58">
        <v>56035096</v>
      </c>
      <c r="D6" s="58">
        <f>+C6+D5</f>
        <v>56035116</v>
      </c>
      <c r="E6" s="58">
        <f>+A7-A6</f>
        <v>61</v>
      </c>
      <c r="F6" s="58">
        <f>+E6/$E$8*D6</f>
        <v>38406090.741573036</v>
      </c>
      <c r="H6" s="134">
        <f>+C6</f>
        <v>56035096</v>
      </c>
      <c r="I6" s="134">
        <f>+H6+I5</f>
        <v>56035116</v>
      </c>
      <c r="J6" s="137">
        <f>+A10-A6</f>
        <v>144</v>
      </c>
      <c r="K6" s="136">
        <f>+J6/J17*I6</f>
        <v>29556984.263736263</v>
      </c>
    </row>
    <row r="7" spans="1:11" ht="12.75">
      <c r="A7" s="130">
        <v>38472</v>
      </c>
      <c r="B7" s="1" t="s">
        <v>250</v>
      </c>
      <c r="C7" s="58">
        <v>0</v>
      </c>
      <c r="D7" s="58">
        <f>+C7+D6</f>
        <v>56035116</v>
      </c>
      <c r="E7" s="58"/>
      <c r="F7" s="58">
        <f>+E7/$E$8*D7</f>
        <v>0</v>
      </c>
      <c r="H7" s="135"/>
      <c r="I7" s="135"/>
      <c r="J7" s="137"/>
      <c r="K7" s="136"/>
    </row>
    <row r="8" spans="1:11" ht="12.75">
      <c r="A8" s="130"/>
      <c r="B8" s="1"/>
      <c r="C8" s="1"/>
      <c r="D8" s="58"/>
      <c r="E8" s="132">
        <f>SUM(E4:E7)</f>
        <v>89</v>
      </c>
      <c r="F8" s="152">
        <f>SUM(F4:F7)</f>
        <v>38406092.78651685</v>
      </c>
      <c r="G8" s="133" t="s">
        <v>251</v>
      </c>
      <c r="H8" s="135"/>
      <c r="I8" s="135"/>
      <c r="J8" s="137"/>
      <c r="K8" s="136"/>
    </row>
    <row r="9" spans="1:11" ht="12.75">
      <c r="A9" s="130">
        <v>38473</v>
      </c>
      <c r="B9" s="1" t="s">
        <v>194</v>
      </c>
      <c r="C9" s="93">
        <f>+D7</f>
        <v>56035116</v>
      </c>
      <c r="D9" s="58">
        <f>+C9</f>
        <v>56035116</v>
      </c>
      <c r="E9" s="90">
        <f>+A10-A9+1</f>
        <v>83</v>
      </c>
      <c r="F9" s="25">
        <f>+E9/E12*D9</f>
        <v>50553419.86956522</v>
      </c>
      <c r="H9" s="135"/>
      <c r="I9" s="135"/>
      <c r="J9" s="137"/>
      <c r="K9" s="136"/>
    </row>
    <row r="10" spans="1:11" ht="12.75">
      <c r="A10" s="130">
        <v>38555</v>
      </c>
      <c r="B10" t="s">
        <v>244</v>
      </c>
      <c r="C10" s="58">
        <v>53964884</v>
      </c>
      <c r="D10" s="93">
        <f>+C10+D9</f>
        <v>110000000</v>
      </c>
      <c r="E10" s="58">
        <f>+A11-A10</f>
        <v>9</v>
      </c>
      <c r="F10" s="58">
        <f>+E10/E12*D10</f>
        <v>10760869.565217393</v>
      </c>
      <c r="H10" s="134">
        <f>+C10</f>
        <v>53964884</v>
      </c>
      <c r="I10" s="134">
        <f>+H10+I6</f>
        <v>110000000</v>
      </c>
      <c r="J10" s="137">
        <f>+A14-A10</f>
        <v>19</v>
      </c>
      <c r="K10" s="136">
        <f>+J10/J17*I10</f>
        <v>7655677.655677656</v>
      </c>
    </row>
    <row r="11" spans="1:11" ht="12.75">
      <c r="A11" s="130">
        <v>38564</v>
      </c>
      <c r="B11" s="1" t="s">
        <v>250</v>
      </c>
      <c r="C11" s="58">
        <v>0</v>
      </c>
      <c r="D11" s="93">
        <f>+C11+D10</f>
        <v>110000000</v>
      </c>
      <c r="E11" s="58"/>
      <c r="F11" s="93"/>
      <c r="H11" s="135"/>
      <c r="I11" s="135"/>
      <c r="J11" s="137"/>
      <c r="K11" s="136"/>
    </row>
    <row r="12" spans="1:11" ht="12.75">
      <c r="A12" s="130"/>
      <c r="C12" s="1"/>
      <c r="D12" s="1"/>
      <c r="E12" s="132">
        <f>SUM(E9:E11)</f>
        <v>92</v>
      </c>
      <c r="F12" s="153">
        <f>SUM(F9:F11)</f>
        <v>61314289.43478261</v>
      </c>
      <c r="G12" s="133" t="s">
        <v>252</v>
      </c>
      <c r="H12" s="135"/>
      <c r="I12" s="135"/>
      <c r="J12" s="137"/>
      <c r="K12" s="136"/>
    </row>
    <row r="13" spans="1:11" ht="12.75">
      <c r="A13" s="130">
        <v>38565</v>
      </c>
      <c r="B13" s="1" t="s">
        <v>194</v>
      </c>
      <c r="C13" s="58">
        <f>+D11</f>
        <v>110000000</v>
      </c>
      <c r="D13" s="93">
        <f>+C13</f>
        <v>110000000</v>
      </c>
      <c r="E13" s="90">
        <f>+A14-A13+1</f>
        <v>10</v>
      </c>
      <c r="F13" s="25">
        <f>+E13/E17*D13</f>
        <v>11956521.739130434</v>
      </c>
      <c r="H13" s="135"/>
      <c r="I13" s="135"/>
      <c r="J13" s="137"/>
      <c r="K13" s="135"/>
    </row>
    <row r="14" spans="1:11" ht="12.75">
      <c r="A14" s="130">
        <v>38574</v>
      </c>
      <c r="B14" t="s">
        <v>271</v>
      </c>
      <c r="C14" s="58">
        <v>40000000</v>
      </c>
      <c r="D14" s="93">
        <f>+D13+C14</f>
        <v>150000000</v>
      </c>
      <c r="E14" s="58">
        <f>+A15-A14</f>
        <v>0</v>
      </c>
      <c r="F14" s="25">
        <f>+E14/E17*D14</f>
        <v>0</v>
      </c>
      <c r="H14" s="134">
        <f>+C14</f>
        <v>40000000</v>
      </c>
      <c r="I14" s="134">
        <f>+I10+H14</f>
        <v>150000000</v>
      </c>
      <c r="J14" s="137">
        <f>+A14-A15</f>
        <v>0</v>
      </c>
      <c r="K14" s="136">
        <f>+J14/J17*I14</f>
        <v>0</v>
      </c>
    </row>
    <row r="15" spans="1:11" ht="12.75">
      <c r="A15" s="130">
        <v>38574</v>
      </c>
      <c r="B15" t="s">
        <v>272</v>
      </c>
      <c r="C15" s="58">
        <v>75000000</v>
      </c>
      <c r="D15" s="93">
        <f>+D14+C15</f>
        <v>225000000</v>
      </c>
      <c r="E15" s="58">
        <f>+A16-A15</f>
        <v>82</v>
      </c>
      <c r="F15" s="25">
        <f>+E15/E17*D15</f>
        <v>200543478.26086956</v>
      </c>
      <c r="H15" s="134">
        <f>+C15</f>
        <v>75000000</v>
      </c>
      <c r="I15" s="134">
        <f>+I14+H15</f>
        <v>225000000</v>
      </c>
      <c r="J15" s="137">
        <f>+A16-A15</f>
        <v>82</v>
      </c>
      <c r="K15" s="155">
        <f>+J15/J17*I15</f>
        <v>67582417.58241758</v>
      </c>
    </row>
    <row r="16" spans="1:9" ht="12.75">
      <c r="A16" s="131">
        <v>38656</v>
      </c>
      <c r="B16" s="1" t="s">
        <v>250</v>
      </c>
      <c r="C16" s="58">
        <v>0</v>
      </c>
      <c r="D16" s="93">
        <f>+C16+D15</f>
        <v>225000000</v>
      </c>
      <c r="E16" s="58"/>
      <c r="F16" s="93"/>
      <c r="H16" s="135"/>
      <c r="I16" s="135"/>
    </row>
    <row r="17" spans="1:13" ht="12.75">
      <c r="A17" s="131"/>
      <c r="C17" s="1"/>
      <c r="D17" s="1"/>
      <c r="E17" s="132">
        <f>SUM(E13:E16)</f>
        <v>92</v>
      </c>
      <c r="F17" s="153">
        <f>SUM(F13:F16)</f>
        <v>212500000</v>
      </c>
      <c r="G17" s="133" t="s">
        <v>273</v>
      </c>
      <c r="H17" s="135"/>
      <c r="I17" s="135"/>
      <c r="J17" s="138">
        <f>SUM(J4:J15)</f>
        <v>273</v>
      </c>
      <c r="K17" s="139">
        <f>SUM(K4:K15)</f>
        <v>104795080.16849816</v>
      </c>
      <c r="M17" s="154">
        <f>+E8+E12+E17</f>
        <v>273</v>
      </c>
    </row>
    <row r="18" spans="1:11" ht="12.75">
      <c r="A18" s="131"/>
      <c r="C18" s="1"/>
      <c r="D18" s="1"/>
      <c r="E18" s="58"/>
      <c r="F18" s="1"/>
      <c r="H18" s="135"/>
      <c r="I18" s="135"/>
      <c r="J18" s="137"/>
      <c r="K18" s="135"/>
    </row>
    <row r="19" spans="1:11" ht="12.75">
      <c r="A19" s="129"/>
      <c r="C19" s="1"/>
      <c r="D19" s="1"/>
      <c r="E19" s="58"/>
      <c r="F19" s="1"/>
      <c r="H19" s="135"/>
      <c r="I19" s="135"/>
      <c r="J19" s="135"/>
      <c r="K19" s="135"/>
    </row>
    <row r="20" spans="1:11" ht="12.75">
      <c r="A20" s="129"/>
      <c r="C20" s="1"/>
      <c r="D20" s="1"/>
      <c r="E20" s="58"/>
      <c r="F20" s="1"/>
      <c r="H20" s="135"/>
      <c r="I20" s="135"/>
      <c r="J20" s="135"/>
      <c r="K20" s="135"/>
    </row>
    <row r="21" spans="1:11" ht="12.75">
      <c r="A21" s="129"/>
      <c r="C21" s="1"/>
      <c r="D21" s="1"/>
      <c r="E21" s="58"/>
      <c r="F21" s="1"/>
      <c r="H21" s="135"/>
      <c r="I21" s="135"/>
      <c r="J21" s="135"/>
      <c r="K21" s="135"/>
    </row>
    <row r="22" spans="3:11" ht="12.75">
      <c r="C22" s="1"/>
      <c r="D22" s="1"/>
      <c r="E22" s="58"/>
      <c r="F22" s="1"/>
      <c r="H22" s="135"/>
      <c r="I22" s="135"/>
      <c r="J22" s="135"/>
      <c r="K22" s="135"/>
    </row>
    <row r="23" spans="3:11" ht="12.75">
      <c r="C23" s="1"/>
      <c r="D23" s="1"/>
      <c r="E23" s="58"/>
      <c r="F23" s="1"/>
      <c r="H23" s="135"/>
      <c r="I23" s="135"/>
      <c r="J23" s="135"/>
      <c r="K23" s="135"/>
    </row>
    <row r="24" spans="3:11" ht="12.75">
      <c r="C24" s="1"/>
      <c r="D24" s="1"/>
      <c r="E24" s="58"/>
      <c r="F24" s="1"/>
      <c r="H24" s="135"/>
      <c r="I24" s="135"/>
      <c r="J24" s="135"/>
      <c r="K24" s="135"/>
    </row>
    <row r="25" spans="3:11" ht="12.75">
      <c r="C25" s="1"/>
      <c r="D25" s="1"/>
      <c r="E25" s="58"/>
      <c r="F25" s="1"/>
      <c r="H25" s="135"/>
      <c r="I25" s="135"/>
      <c r="J25" s="135"/>
      <c r="K25" s="135"/>
    </row>
    <row r="26" spans="3:11" ht="12.75">
      <c r="C26" s="1"/>
      <c r="D26" s="1"/>
      <c r="E26" s="58"/>
      <c r="F26" s="1"/>
      <c r="H26" s="135"/>
      <c r="I26" s="135"/>
      <c r="J26" s="135"/>
      <c r="K26" s="135"/>
    </row>
    <row r="27" spans="3:11" ht="12.75">
      <c r="C27" s="1"/>
      <c r="D27" s="1"/>
      <c r="E27" s="58"/>
      <c r="F27" s="1"/>
      <c r="H27" s="135"/>
      <c r="I27" s="135"/>
      <c r="J27" s="135"/>
      <c r="K27" s="135"/>
    </row>
    <row r="28" spans="3:11" ht="12.75">
      <c r="C28" s="1"/>
      <c r="D28" s="1"/>
      <c r="E28" s="1"/>
      <c r="F28" s="1"/>
      <c r="H28" s="135"/>
      <c r="I28" s="135"/>
      <c r="J28" s="135"/>
      <c r="K28" s="135"/>
    </row>
    <row r="29" spans="3:11" ht="12.75">
      <c r="C29" s="1"/>
      <c r="D29" s="1"/>
      <c r="E29" s="1"/>
      <c r="F29" s="1"/>
      <c r="H29" s="135"/>
      <c r="I29" s="135"/>
      <c r="J29" s="135"/>
      <c r="K29" s="135"/>
    </row>
    <row r="30" spans="3:11" ht="12.75">
      <c r="C30" s="1"/>
      <c r="D30" s="1"/>
      <c r="E30" s="1"/>
      <c r="F30" s="1"/>
      <c r="H30" s="135"/>
      <c r="I30" s="135"/>
      <c r="J30" s="135"/>
      <c r="K30" s="135"/>
    </row>
    <row r="31" spans="3:6" ht="12.75">
      <c r="C31" s="1"/>
      <c r="D31" s="1"/>
      <c r="E31" s="1"/>
      <c r="F31" s="1"/>
    </row>
    <row r="32" spans="3:6" ht="12.75">
      <c r="C32" s="1"/>
      <c r="D32" s="1"/>
      <c r="E32" s="1"/>
      <c r="F32" s="1"/>
    </row>
    <row r="33" spans="3:6" ht="12.75">
      <c r="C33" s="1"/>
      <c r="D33" s="1"/>
      <c r="E33" s="1"/>
      <c r="F33" s="1"/>
    </row>
    <row r="34" spans="3:6" ht="12.75">
      <c r="C34" s="1"/>
      <c r="D34" s="1"/>
      <c r="E34" s="1"/>
      <c r="F34" s="1"/>
    </row>
    <row r="35" spans="3:6" ht="12.75">
      <c r="C35" s="1"/>
      <c r="D35" s="1"/>
      <c r="E35" s="1"/>
      <c r="F35" s="1"/>
    </row>
    <row r="36" spans="3:6" ht="12.75">
      <c r="C36" s="1"/>
      <c r="D36" s="1"/>
      <c r="E36" s="1"/>
      <c r="F36" s="1"/>
    </row>
    <row r="37" spans="3:6" ht="12.75">
      <c r="C37" s="1"/>
      <c r="D37" s="1"/>
      <c r="E37" s="1"/>
      <c r="F37" s="1"/>
    </row>
    <row r="38" spans="3:6" ht="12.75">
      <c r="C38" s="1"/>
      <c r="D38" s="1"/>
      <c r="E38" s="1"/>
      <c r="F38" s="1"/>
    </row>
    <row r="39" spans="3:6" ht="12.75">
      <c r="C39" s="1"/>
      <c r="D39" s="1"/>
      <c r="E39" s="1"/>
      <c r="F39" s="1"/>
    </row>
    <row r="40" spans="3:6" ht="12.75">
      <c r="C40" s="1"/>
      <c r="D40" s="1"/>
      <c r="E40" s="1"/>
      <c r="F40" s="1"/>
    </row>
    <row r="41" spans="3:6" ht="12.75">
      <c r="C41" s="1"/>
      <c r="D41" s="1"/>
      <c r="E41" s="1"/>
      <c r="F41" s="1"/>
    </row>
    <row r="42" spans="3:6" ht="12.75">
      <c r="C42" s="1"/>
      <c r="D42" s="1"/>
      <c r="E42" s="1"/>
      <c r="F42" s="1"/>
    </row>
    <row r="43" spans="3:6" ht="12.75">
      <c r="C43" s="1"/>
      <c r="D43" s="1"/>
      <c r="E43" s="1"/>
      <c r="F43" s="1"/>
    </row>
    <row r="44" spans="3:6" ht="12.75">
      <c r="C44" s="1"/>
      <c r="D44" s="1"/>
      <c r="E44" s="1"/>
      <c r="F44" s="1"/>
    </row>
    <row r="45" spans="3:6" ht="12.75">
      <c r="C45" s="1"/>
      <c r="D45" s="1"/>
      <c r="E45" s="1"/>
      <c r="F45" s="1"/>
    </row>
    <row r="46" spans="3:6" ht="12.75">
      <c r="C46" s="1"/>
      <c r="D46" s="1"/>
      <c r="E46" s="1"/>
      <c r="F46" s="1"/>
    </row>
    <row r="47" spans="3:6" ht="12.75">
      <c r="C47" s="1"/>
      <c r="D47" s="1"/>
      <c r="E47" s="1"/>
      <c r="F47" s="1"/>
    </row>
    <row r="48" spans="3:6" ht="12.75">
      <c r="C48" s="1"/>
      <c r="D48" s="1"/>
      <c r="E48" s="1"/>
      <c r="F48" s="1"/>
    </row>
    <row r="49" spans="3:6" ht="12.75">
      <c r="C49" s="1"/>
      <c r="D49" s="1"/>
      <c r="E49" s="1"/>
      <c r="F49" s="1"/>
    </row>
    <row r="50" spans="3:6" ht="12.75">
      <c r="C50" s="1"/>
      <c r="D50" s="1"/>
      <c r="E50" s="1"/>
      <c r="F50" s="1"/>
    </row>
    <row r="51" spans="3:6" ht="12.75">
      <c r="C51" s="1"/>
      <c r="D51" s="1"/>
      <c r="E51" s="1"/>
      <c r="F51" s="1"/>
    </row>
    <row r="52" spans="3:6" ht="12.75">
      <c r="C52" s="1"/>
      <c r="D52" s="1"/>
      <c r="E52" s="1"/>
      <c r="F52" s="1"/>
    </row>
    <row r="53" spans="3:6" ht="12.75">
      <c r="C53" s="1"/>
      <c r="D53" s="1"/>
      <c r="E53" s="1"/>
      <c r="F53" s="1"/>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68"/>
  <sheetViews>
    <sheetView workbookViewId="0" topLeftCell="A8">
      <selection activeCell="C33" sqref="C33"/>
    </sheetView>
  </sheetViews>
  <sheetFormatPr defaultColWidth="9.140625" defaultRowHeight="12.75"/>
  <cols>
    <col min="1" max="1" width="4.421875" style="3" customWidth="1"/>
    <col min="2" max="2" width="45.57421875" style="3" customWidth="1"/>
    <col min="3" max="4" width="18.7109375" style="3" customWidth="1"/>
    <col min="5" max="5" width="10.7109375" style="3" bestFit="1" customWidth="1"/>
    <col min="6" max="6" width="11.8515625" style="3" bestFit="1" customWidth="1"/>
    <col min="7" max="7" width="9.421875" style="3" bestFit="1" customWidth="1"/>
    <col min="8" max="8" width="10.140625" style="3" bestFit="1" customWidth="1"/>
    <col min="9" max="9" width="9.28125" style="3" bestFit="1" customWidth="1"/>
    <col min="10" max="10" width="14.421875" style="3" bestFit="1" customWidth="1"/>
    <col min="11" max="11" width="15.421875" style="3" bestFit="1" customWidth="1"/>
    <col min="12" max="16384" width="9.140625" style="3" customWidth="1"/>
  </cols>
  <sheetData>
    <row r="1" spans="1:5" s="9" customFormat="1" ht="12.75" customHeight="1">
      <c r="A1" s="181" t="s">
        <v>135</v>
      </c>
      <c r="B1" s="181"/>
      <c r="C1" s="181"/>
      <c r="D1" s="181"/>
      <c r="E1" s="1"/>
    </row>
    <row r="2" spans="1:5" s="9" customFormat="1" ht="12">
      <c r="A2" s="183" t="s">
        <v>19</v>
      </c>
      <c r="B2" s="183"/>
      <c r="C2" s="183"/>
      <c r="D2" s="183"/>
      <c r="E2" s="1"/>
    </row>
    <row r="3" spans="1:5" s="9" customFormat="1" ht="12">
      <c r="A3" s="181"/>
      <c r="B3" s="181"/>
      <c r="C3" s="181"/>
      <c r="D3" s="181"/>
      <c r="E3" s="1"/>
    </row>
    <row r="4" spans="1:5" s="9" customFormat="1" ht="12">
      <c r="A4" s="181" t="s">
        <v>245</v>
      </c>
      <c r="B4" s="181"/>
      <c r="C4" s="181"/>
      <c r="D4" s="181"/>
      <c r="E4" s="1"/>
    </row>
    <row r="5" spans="1:5" s="9" customFormat="1" ht="12">
      <c r="A5" s="181" t="s">
        <v>141</v>
      </c>
      <c r="B5" s="181"/>
      <c r="C5" s="181"/>
      <c r="D5" s="181"/>
      <c r="E5" s="1"/>
    </row>
    <row r="6" spans="1:4" s="1" customFormat="1" ht="12">
      <c r="A6" s="189"/>
      <c r="B6" s="189"/>
      <c r="C6" s="189"/>
      <c r="D6" s="189"/>
    </row>
    <row r="7" spans="1:4" s="1" customFormat="1" ht="12">
      <c r="A7" s="4"/>
      <c r="B7" s="4"/>
      <c r="C7" s="4"/>
      <c r="D7" s="4"/>
    </row>
    <row r="8" spans="3:11" ht="12">
      <c r="C8" s="47">
        <v>2005</v>
      </c>
      <c r="D8" s="47"/>
      <c r="E8" s="21"/>
      <c r="F8" s="21"/>
      <c r="G8" s="21"/>
      <c r="H8" s="21"/>
      <c r="I8" s="21"/>
      <c r="J8" s="21"/>
      <c r="K8" s="21"/>
    </row>
    <row r="9" spans="3:11" ht="12">
      <c r="C9" s="48" t="s">
        <v>270</v>
      </c>
      <c r="D9" s="48"/>
      <c r="E9" s="21"/>
      <c r="F9" s="21"/>
      <c r="G9" s="21"/>
      <c r="H9" s="21"/>
      <c r="I9" s="21"/>
      <c r="J9" s="21"/>
      <c r="K9" s="21"/>
    </row>
    <row r="10" spans="3:11" ht="12">
      <c r="C10" s="49">
        <v>38656</v>
      </c>
      <c r="D10" s="54"/>
      <c r="E10" s="21"/>
      <c r="F10" s="21"/>
      <c r="G10" s="21"/>
      <c r="H10" s="21"/>
      <c r="I10" s="21"/>
      <c r="J10" s="21"/>
      <c r="K10" s="21"/>
    </row>
    <row r="11" spans="3:11" ht="12">
      <c r="C11" s="41" t="s">
        <v>142</v>
      </c>
      <c r="D11" s="41"/>
      <c r="E11" s="21"/>
      <c r="F11" s="21"/>
      <c r="G11" s="21"/>
      <c r="H11" s="21"/>
      <c r="I11" s="21"/>
      <c r="J11" s="21"/>
      <c r="K11" s="21"/>
    </row>
    <row r="12" spans="3:11" ht="12">
      <c r="C12" s="22"/>
      <c r="D12" s="23"/>
      <c r="E12" s="21"/>
      <c r="F12" s="68" t="s">
        <v>202</v>
      </c>
      <c r="G12" s="21"/>
      <c r="H12" s="21"/>
      <c r="I12" s="21"/>
      <c r="J12" s="21"/>
      <c r="K12" s="21"/>
    </row>
    <row r="13" spans="1:11" ht="12">
      <c r="A13" s="24" t="s">
        <v>55</v>
      </c>
      <c r="B13" s="24"/>
      <c r="C13" s="25"/>
      <c r="D13" s="25"/>
      <c r="E13" s="71" t="s">
        <v>198</v>
      </c>
      <c r="F13" s="68" t="s">
        <v>198</v>
      </c>
      <c r="G13" s="71" t="s">
        <v>203</v>
      </c>
      <c r="H13" s="68" t="s">
        <v>206</v>
      </c>
      <c r="I13" s="25"/>
      <c r="J13" s="25"/>
      <c r="K13" s="25"/>
    </row>
    <row r="14" spans="2:11" ht="13.5" customHeight="1">
      <c r="B14" s="3" t="s">
        <v>46</v>
      </c>
      <c r="C14" s="25">
        <f>+'Income St'!F35</f>
        <v>1509</v>
      </c>
      <c r="D14" s="21" t="s">
        <v>147</v>
      </c>
      <c r="F14" s="25">
        <f>+C14+E14</f>
        <v>1509</v>
      </c>
      <c r="G14" s="25"/>
      <c r="H14" s="96">
        <f>+F14+G14</f>
        <v>1509</v>
      </c>
      <c r="I14" s="25"/>
      <c r="J14" s="25"/>
      <c r="K14" s="25"/>
    </row>
    <row r="15" spans="3:11" ht="12">
      <c r="C15" s="25"/>
      <c r="D15" s="25"/>
      <c r="E15" s="25"/>
      <c r="F15" s="25"/>
      <c r="G15" s="25"/>
      <c r="H15" s="96"/>
      <c r="I15" s="25"/>
      <c r="J15" s="25"/>
      <c r="K15" s="25"/>
    </row>
    <row r="16" spans="2:11" ht="12">
      <c r="B16" s="3" t="s">
        <v>56</v>
      </c>
      <c r="C16" s="25"/>
      <c r="D16" s="25">
        <f>'[2]WORKING_CF_MTD'!P14</f>
        <v>0</v>
      </c>
      <c r="E16" s="25"/>
      <c r="F16" s="25"/>
      <c r="G16" s="25"/>
      <c r="H16" s="96"/>
      <c r="I16" s="25"/>
      <c r="J16" s="25"/>
      <c r="K16" s="25"/>
    </row>
    <row r="17" spans="2:11" ht="12">
      <c r="B17" s="3" t="s">
        <v>210</v>
      </c>
      <c r="C17" s="71">
        <f>13*3+-18*3.8+12*3.05+5*3.75-5*3.7748+22.3*3.1738</f>
        <v>77.85174</v>
      </c>
      <c r="D17" s="25">
        <f>'[2]WORKING_CF_MTD'!P15</f>
        <v>0</v>
      </c>
      <c r="E17" s="25"/>
      <c r="F17" s="25">
        <f>+C17+E17</f>
        <v>77.85174</v>
      </c>
      <c r="G17" s="25"/>
      <c r="H17" s="96">
        <f>+F17+G17</f>
        <v>77.85174</v>
      </c>
      <c r="I17" s="25"/>
      <c r="J17" s="25"/>
      <c r="K17" s="25"/>
    </row>
    <row r="18" spans="2:11" ht="12">
      <c r="B18" s="3" t="s">
        <v>39</v>
      </c>
      <c r="C18" s="25">
        <f>-'[1]Consol P&amp;L(TTI mgmt)'!$BP$37</f>
        <v>778</v>
      </c>
      <c r="D18" s="25">
        <f>'[2]WORKING_CF_MTD'!P16</f>
        <v>0</v>
      </c>
      <c r="E18" s="25"/>
      <c r="F18" s="25">
        <f>+C18+E18</f>
        <v>778</v>
      </c>
      <c r="G18" s="25"/>
      <c r="H18" s="96">
        <f>+F18+G18</f>
        <v>778</v>
      </c>
      <c r="I18" s="25"/>
      <c r="J18" s="25"/>
      <c r="K18" s="25"/>
    </row>
    <row r="19" spans="2:11" ht="12">
      <c r="B19" s="3" t="s">
        <v>146</v>
      </c>
      <c r="C19" s="25">
        <f>-'[1]Consol P&amp;L(TTI mgmt)'!$BP$38-'[1]Consol P&amp;L(TTI mgmt)'!$BP$39</f>
        <v>53</v>
      </c>
      <c r="D19" s="25">
        <f>'[2]WORKING_CF_MTD'!P17</f>
        <v>0</v>
      </c>
      <c r="E19" s="25"/>
      <c r="F19" s="25">
        <f>+C19+E19</f>
        <v>53</v>
      </c>
      <c r="G19" s="25"/>
      <c r="H19" s="96">
        <f>+F19+G19</f>
        <v>53</v>
      </c>
      <c r="I19" s="25"/>
      <c r="J19" s="25"/>
      <c r="K19" s="25"/>
    </row>
    <row r="20" spans="2:11" ht="12">
      <c r="B20" s="3" t="s">
        <v>247</v>
      </c>
      <c r="C20" s="25"/>
      <c r="D20" s="25">
        <v>0</v>
      </c>
      <c r="E20" s="25"/>
      <c r="F20" s="25">
        <f>+C20+E20</f>
        <v>0</v>
      </c>
      <c r="G20" s="71">
        <v>-144</v>
      </c>
      <c r="H20" s="96">
        <f>+F20+G20</f>
        <v>-144</v>
      </c>
      <c r="I20" s="25"/>
      <c r="J20" s="25"/>
      <c r="K20" s="25"/>
    </row>
    <row r="21" spans="1:11" ht="12">
      <c r="A21" s="3" t="s">
        <v>57</v>
      </c>
      <c r="C21" s="26">
        <f>SUM(C14:C20)</f>
        <v>2417.85174</v>
      </c>
      <c r="D21" s="26">
        <f>SUM(D14:D20)</f>
        <v>0</v>
      </c>
      <c r="E21" s="25"/>
      <c r="F21" s="26">
        <f>SUM(F14:F20)</f>
        <v>2417.85174</v>
      </c>
      <c r="G21" s="26"/>
      <c r="H21" s="97">
        <f>SUM(H14:H20)</f>
        <v>2273.85174</v>
      </c>
      <c r="I21" s="26"/>
      <c r="J21" s="26"/>
      <c r="K21" s="26"/>
    </row>
    <row r="22" spans="3:11" ht="12">
      <c r="C22" s="25"/>
      <c r="D22" s="25"/>
      <c r="E22" s="25"/>
      <c r="F22" s="25"/>
      <c r="G22" s="25"/>
      <c r="H22" s="96"/>
      <c r="I22" s="25"/>
      <c r="J22" s="25"/>
      <c r="K22" s="25"/>
    </row>
    <row r="23" spans="1:11" ht="12">
      <c r="A23" s="3" t="s">
        <v>58</v>
      </c>
      <c r="C23" s="25"/>
      <c r="D23" s="25"/>
      <c r="E23" s="25"/>
      <c r="F23" s="25"/>
      <c r="G23" s="25"/>
      <c r="H23" s="96"/>
      <c r="I23" s="25"/>
      <c r="J23" s="25"/>
      <c r="K23" s="25"/>
    </row>
    <row r="24" spans="2:11" ht="12">
      <c r="B24" s="3" t="s">
        <v>172</v>
      </c>
      <c r="C24" s="25">
        <f>-'Balance Sheet'!C19+'Balance Sheet'!E19</f>
        <v>956</v>
      </c>
      <c r="D24" s="25"/>
      <c r="E24" s="25">
        <v>995</v>
      </c>
      <c r="F24" s="25">
        <f aca="true" t="shared" si="0" ref="F24:F30">+C24+E24</f>
        <v>1951</v>
      </c>
      <c r="G24" s="25"/>
      <c r="H24" s="96">
        <f aca="true" t="shared" si="1" ref="H24:H30">+F24+G24</f>
        <v>1951</v>
      </c>
      <c r="I24" s="25"/>
      <c r="J24" s="25"/>
      <c r="K24" s="25"/>
    </row>
    <row r="25" spans="2:11" ht="12">
      <c r="B25" s="3" t="s">
        <v>174</v>
      </c>
      <c r="C25" s="25">
        <f>-'Balance Sheet'!C22+'Balance Sheet'!E22-C17</f>
        <v>-9641.85174</v>
      </c>
      <c r="D25" s="25">
        <f>'[2]WORKING_CF_MTD'!P26</f>
        <v>0</v>
      </c>
      <c r="E25" s="25">
        <v>7674</v>
      </c>
      <c r="F25" s="25">
        <f t="shared" si="0"/>
        <v>-1967.85174</v>
      </c>
      <c r="G25" s="25"/>
      <c r="H25" s="96">
        <f t="shared" si="1"/>
        <v>-1967.85174</v>
      </c>
      <c r="I25" s="25"/>
      <c r="J25" s="25"/>
      <c r="K25" s="25"/>
    </row>
    <row r="26" spans="2:11" ht="12">
      <c r="B26" s="3" t="s">
        <v>150</v>
      </c>
      <c r="C26" s="25">
        <f>-'Balance Sheet'!C21+'Balance Sheet'!E21</f>
        <v>-1506</v>
      </c>
      <c r="D26" s="25"/>
      <c r="E26" s="25">
        <v>623</v>
      </c>
      <c r="F26" s="25">
        <f t="shared" si="0"/>
        <v>-883</v>
      </c>
      <c r="G26" s="25"/>
      <c r="H26" s="96">
        <f t="shared" si="1"/>
        <v>-883</v>
      </c>
      <c r="I26" s="25"/>
      <c r="J26" s="25"/>
      <c r="K26" s="25"/>
    </row>
    <row r="27" spans="2:11" ht="12">
      <c r="B27" s="3" t="s">
        <v>180</v>
      </c>
      <c r="C27" s="144">
        <f>+'Balance Sheet'!C31-'Balance Sheet'!E31</f>
        <v>5752</v>
      </c>
      <c r="D27" s="25">
        <f>'[2]WORKING_CF_MTD'!P27</f>
        <v>0</v>
      </c>
      <c r="E27" s="25">
        <v>-5234</v>
      </c>
      <c r="F27" s="25">
        <f t="shared" si="0"/>
        <v>518</v>
      </c>
      <c r="G27" s="25"/>
      <c r="H27" s="96">
        <f t="shared" si="1"/>
        <v>518</v>
      </c>
      <c r="I27" s="25"/>
      <c r="J27" s="25"/>
      <c r="K27" s="25"/>
    </row>
    <row r="28" spans="2:11" ht="12">
      <c r="B28" s="3" t="s">
        <v>186</v>
      </c>
      <c r="C28" s="25">
        <f>+'Balance Sheet'!C30-'Balance Sheet'!E30+'Balance Sheet'!C27-'Balance Sheet'!E27+'Balance Sheet'!C28-'Balance Sheet'!E28</f>
        <v>1167</v>
      </c>
      <c r="D28" s="25"/>
      <c r="E28" s="25">
        <f>-800-5-64</f>
        <v>-869</v>
      </c>
      <c r="F28" s="25">
        <f t="shared" si="0"/>
        <v>298</v>
      </c>
      <c r="G28" s="25"/>
      <c r="H28" s="96">
        <f t="shared" si="1"/>
        <v>298</v>
      </c>
      <c r="I28" s="25"/>
      <c r="J28" s="25"/>
      <c r="K28" s="25"/>
    </row>
    <row r="29" spans="2:11" ht="12">
      <c r="B29" s="3" t="s">
        <v>153</v>
      </c>
      <c r="C29" s="71">
        <f>ROUND((+'[1]Consol BS'!$BX$93+'[1]Consol P&amp;L(TTI mgmt)'!$BK$53)/1000-C33,0)</f>
        <v>1431</v>
      </c>
      <c r="D29" s="25">
        <f>'[2]WORKING_CF_MTD'!P28</f>
        <v>0</v>
      </c>
      <c r="E29" s="25">
        <v>-1357</v>
      </c>
      <c r="F29" s="25">
        <f t="shared" si="0"/>
        <v>74</v>
      </c>
      <c r="G29" s="25"/>
      <c r="H29" s="96">
        <f t="shared" si="1"/>
        <v>74</v>
      </c>
      <c r="I29" s="25"/>
      <c r="J29" s="25"/>
      <c r="K29" s="25"/>
    </row>
    <row r="30" spans="2:11" ht="12">
      <c r="B30" s="3" t="s">
        <v>187</v>
      </c>
      <c r="C30" s="25">
        <f>-'Balance Sheet'!C20+'Balance Sheet'!E20+'Balance Sheet'!C29-'Balance Sheet'!E29</f>
        <v>-980</v>
      </c>
      <c r="D30" s="25">
        <f>'[2]WORKING_CF_MTD'!P29</f>
        <v>0</v>
      </c>
      <c r="E30" s="25">
        <f>152-739</f>
        <v>-587</v>
      </c>
      <c r="F30" s="25">
        <f t="shared" si="0"/>
        <v>-1567</v>
      </c>
      <c r="G30" s="25"/>
      <c r="H30" s="96">
        <f t="shared" si="1"/>
        <v>-1567</v>
      </c>
      <c r="I30" s="25"/>
      <c r="J30" s="25"/>
      <c r="K30" s="25"/>
    </row>
    <row r="31" spans="1:11" ht="12">
      <c r="A31" s="3" t="s">
        <v>59</v>
      </c>
      <c r="C31" s="26">
        <f>SUM(C21:C30)</f>
        <v>-404</v>
      </c>
      <c r="D31" s="26">
        <f>SUM(D21:D30)</f>
        <v>0</v>
      </c>
      <c r="E31" s="25"/>
      <c r="F31" s="26">
        <f>SUM(F21:F30)</f>
        <v>841</v>
      </c>
      <c r="G31" s="26"/>
      <c r="H31" s="97">
        <f>SUM(H21:H30)</f>
        <v>697</v>
      </c>
      <c r="I31" s="26"/>
      <c r="J31" s="26"/>
      <c r="K31" s="26"/>
    </row>
    <row r="32" spans="3:11" ht="12">
      <c r="C32" s="25"/>
      <c r="D32" s="25"/>
      <c r="E32" s="25"/>
      <c r="F32" s="25"/>
      <c r="G32" s="25"/>
      <c r="H32" s="96"/>
      <c r="I32" s="25"/>
      <c r="J32" s="25"/>
      <c r="K32" s="25"/>
    </row>
    <row r="33" spans="2:11" ht="12">
      <c r="B33" s="3" t="s">
        <v>148</v>
      </c>
      <c r="C33" s="71">
        <f>-10*3-103.5*3.1738-122.7*3.7669-15.8*3.1738</f>
        <v>-870.83297</v>
      </c>
      <c r="D33" s="25"/>
      <c r="E33" s="25"/>
      <c r="F33" s="25">
        <f>+C33+E33</f>
        <v>-870.83297</v>
      </c>
      <c r="G33" s="26"/>
      <c r="H33" s="96">
        <f>+F33+G33</f>
        <v>-870.83297</v>
      </c>
      <c r="I33" s="26"/>
      <c r="J33" s="25"/>
      <c r="K33" s="25"/>
    </row>
    <row r="34" spans="1:11" ht="12">
      <c r="A34" s="3" t="s">
        <v>60</v>
      </c>
      <c r="C34" s="26">
        <f>SUM(C31:C33)</f>
        <v>-1274.83297</v>
      </c>
      <c r="D34" s="26">
        <f>SUM(D31:D33)</f>
        <v>0</v>
      </c>
      <c r="E34" s="25"/>
      <c r="F34" s="26">
        <f>SUM(F31:F33)</f>
        <v>-29.832970000000046</v>
      </c>
      <c r="G34" s="26"/>
      <c r="H34" s="97">
        <f>SUM(H31:H33)</f>
        <v>-173.83297000000005</v>
      </c>
      <c r="I34" s="26"/>
      <c r="J34" s="26"/>
      <c r="K34" s="26"/>
    </row>
    <row r="35" spans="3:11" ht="12">
      <c r="C35" s="26"/>
      <c r="D35" s="26"/>
      <c r="E35" s="25"/>
      <c r="F35" s="26"/>
      <c r="G35" s="26"/>
      <c r="H35" s="97"/>
      <c r="I35" s="25"/>
      <c r="J35" s="26"/>
      <c r="K35" s="26"/>
    </row>
    <row r="36" spans="1:11" ht="12">
      <c r="A36" s="24" t="s">
        <v>61</v>
      </c>
      <c r="C36" s="25"/>
      <c r="D36" s="25"/>
      <c r="E36" s="25"/>
      <c r="F36" s="25"/>
      <c r="G36" s="25"/>
      <c r="H36" s="96"/>
      <c r="I36" s="25"/>
      <c r="J36" s="25"/>
      <c r="K36" s="25"/>
    </row>
    <row r="37" spans="3:11" ht="12">
      <c r="C37" s="25"/>
      <c r="D37" s="25"/>
      <c r="E37" s="25"/>
      <c r="F37" s="25"/>
      <c r="G37" s="25"/>
      <c r="H37" s="96"/>
      <c r="I37" s="25"/>
      <c r="J37" s="25"/>
      <c r="K37" s="25"/>
    </row>
    <row r="38" spans="2:11" ht="12">
      <c r="B38" s="3" t="s">
        <v>154</v>
      </c>
      <c r="C38" s="25">
        <f>-'Balance Sheet'!C15-C19</f>
        <v>-1026</v>
      </c>
      <c r="D38" s="25">
        <f>'[2]WORKING_CF_MTD'!P41</f>
        <v>0</v>
      </c>
      <c r="E38" s="25">
        <v>986</v>
      </c>
      <c r="F38" s="25">
        <f>+C38+E38</f>
        <v>-40</v>
      </c>
      <c r="G38" s="25">
        <v>40</v>
      </c>
      <c r="H38" s="96">
        <f>+F38+G38</f>
        <v>0</v>
      </c>
      <c r="I38" s="25"/>
      <c r="J38" s="25"/>
      <c r="K38" s="25"/>
    </row>
    <row r="39" spans="2:11" ht="12">
      <c r="B39" s="3" t="s">
        <v>199</v>
      </c>
      <c r="C39" s="25"/>
      <c r="D39" s="25"/>
      <c r="E39" s="25">
        <v>512</v>
      </c>
      <c r="F39" s="25">
        <f>+C39+E39</f>
        <v>512</v>
      </c>
      <c r="G39" s="25"/>
      <c r="H39" s="96">
        <f>+F39+G39</f>
        <v>512</v>
      </c>
      <c r="I39" s="25"/>
      <c r="J39" s="25"/>
      <c r="K39" s="25"/>
    </row>
    <row r="40" spans="2:11" ht="12">
      <c r="B40" s="3" t="s">
        <v>62</v>
      </c>
      <c r="C40" s="25">
        <f>-'Balance Sheet'!C13-C18</f>
        <v>-6249</v>
      </c>
      <c r="D40" s="25">
        <f>'[2]WORKING_CF_MTD'!P44</f>
        <v>0</v>
      </c>
      <c r="E40" s="25">
        <v>5072</v>
      </c>
      <c r="F40" s="25">
        <f>+C40+E40</f>
        <v>-1177</v>
      </c>
      <c r="G40" s="26"/>
      <c r="H40" s="96">
        <f>+F40+G40</f>
        <v>-1177</v>
      </c>
      <c r="I40" s="26"/>
      <c r="J40" s="25"/>
      <c r="K40" s="25"/>
    </row>
    <row r="41" spans="1:11" ht="12">
      <c r="A41" s="3" t="s">
        <v>63</v>
      </c>
      <c r="C41" s="26">
        <f>SUM(C36:C40)</f>
        <v>-7275</v>
      </c>
      <c r="D41" s="26">
        <f>SUM(D36:D40)</f>
        <v>0</v>
      </c>
      <c r="E41" s="25"/>
      <c r="F41" s="26">
        <f>SUM(F36:F40)</f>
        <v>-705</v>
      </c>
      <c r="G41" s="26"/>
      <c r="H41" s="97">
        <f>SUM(H36:H40)</f>
        <v>-665</v>
      </c>
      <c r="I41" s="26"/>
      <c r="J41" s="26"/>
      <c r="K41" s="26"/>
    </row>
    <row r="42" spans="3:11" ht="12">
      <c r="C42" s="25"/>
      <c r="D42" s="25"/>
      <c r="E42" s="25"/>
      <c r="F42" s="25"/>
      <c r="G42" s="25"/>
      <c r="H42" s="96"/>
      <c r="I42" s="25"/>
      <c r="J42" s="25"/>
      <c r="K42" s="25"/>
    </row>
    <row r="43" spans="1:11" ht="12">
      <c r="A43" s="24" t="s">
        <v>64</v>
      </c>
      <c r="C43" s="26"/>
      <c r="D43" s="26"/>
      <c r="E43" s="25"/>
      <c r="F43" s="26"/>
      <c r="G43" s="26"/>
      <c r="H43" s="97"/>
      <c r="I43" s="26"/>
      <c r="J43" s="26"/>
      <c r="K43" s="26"/>
    </row>
    <row r="44" spans="3:11" ht="12">
      <c r="C44" s="25"/>
      <c r="D44" s="25"/>
      <c r="E44" s="25"/>
      <c r="F44" s="25"/>
      <c r="G44" s="25"/>
      <c r="H44" s="96"/>
      <c r="I44" s="25"/>
      <c r="J44" s="25"/>
      <c r="K44" s="25"/>
    </row>
    <row r="45" spans="2:11" ht="12">
      <c r="B45" s="3" t="s">
        <v>152</v>
      </c>
      <c r="C45" s="25">
        <f>+'Balance Sheet'!C32-'Balance Sheet'!E32</f>
        <v>0</v>
      </c>
      <c r="D45" s="25">
        <f>'[2]WORKING_CF_MTD'!P51</f>
        <v>0</v>
      </c>
      <c r="E45" s="25">
        <v>-494</v>
      </c>
      <c r="F45" s="25">
        <f>+C45+E45</f>
        <v>-494</v>
      </c>
      <c r="G45" s="26"/>
      <c r="H45" s="96">
        <f>+F45+G45</f>
        <v>-494</v>
      </c>
      <c r="I45" s="25"/>
      <c r="J45" s="25"/>
      <c r="K45" s="25"/>
    </row>
    <row r="46" spans="2:11" ht="12">
      <c r="B46" s="3" t="s">
        <v>287</v>
      </c>
      <c r="C46" s="124">
        <f>+'Balance Sheet'!C41-2/1000-C47</f>
        <v>17103.998</v>
      </c>
      <c r="D46" s="25">
        <f>'[2]WORKING_CF_MTD'!P52</f>
        <v>0</v>
      </c>
      <c r="E46" s="25">
        <v>-5604</v>
      </c>
      <c r="F46" s="25">
        <f>+C46+E46</f>
        <v>11499.998</v>
      </c>
      <c r="G46" s="26"/>
      <c r="H46" s="96">
        <f>+F46+G46</f>
        <v>11499.998</v>
      </c>
      <c r="I46" s="25"/>
      <c r="J46" s="25"/>
      <c r="K46" s="25"/>
    </row>
    <row r="47" spans="2:11" ht="12">
      <c r="B47" s="3" t="s">
        <v>244</v>
      </c>
      <c r="C47" s="124">
        <f>+Equity!B25</f>
        <v>5396</v>
      </c>
      <c r="D47" s="25"/>
      <c r="E47" s="25"/>
      <c r="F47" s="25">
        <f>+C47+E47</f>
        <v>5396</v>
      </c>
      <c r="G47" s="26"/>
      <c r="H47" s="96">
        <f>+F47+G47</f>
        <v>5396</v>
      </c>
      <c r="I47" s="25"/>
      <c r="J47" s="25"/>
      <c r="K47" s="25"/>
    </row>
    <row r="48" spans="2:11" ht="12">
      <c r="B48" s="3" t="s">
        <v>286</v>
      </c>
      <c r="C48" s="124">
        <f>+'Balance Sheet'!C42</f>
        <v>536</v>
      </c>
      <c r="D48" s="25"/>
      <c r="E48" s="25"/>
      <c r="F48" s="25">
        <f>+C48+E48</f>
        <v>536</v>
      </c>
      <c r="G48" s="26"/>
      <c r="H48" s="96">
        <f>+F48+G48</f>
        <v>536</v>
      </c>
      <c r="I48" s="25"/>
      <c r="J48" s="25"/>
      <c r="K48" s="25"/>
    </row>
    <row r="49" spans="2:11" ht="12">
      <c r="B49" s="3" t="s">
        <v>165</v>
      </c>
      <c r="C49" s="25">
        <f>+Equity!D30</f>
        <v>1699</v>
      </c>
      <c r="D49" s="25">
        <f>'[2]WORKING_CF_MTD'!P53</f>
        <v>0</v>
      </c>
      <c r="E49" s="25">
        <v>-1717</v>
      </c>
      <c r="F49" s="25">
        <f>+C49+E49</f>
        <v>-18</v>
      </c>
      <c r="G49" s="25">
        <v>18</v>
      </c>
      <c r="H49" s="96">
        <f>+F49+G49</f>
        <v>0</v>
      </c>
      <c r="I49" s="25"/>
      <c r="J49" s="25"/>
      <c r="K49" s="25"/>
    </row>
    <row r="50" spans="1:11" ht="12">
      <c r="A50" s="3" t="s">
        <v>204</v>
      </c>
      <c r="C50" s="26">
        <f>SUM(C43:C49)</f>
        <v>24734.998</v>
      </c>
      <c r="D50" s="26">
        <f>SUM(D43:D49)</f>
        <v>0</v>
      </c>
      <c r="E50" s="25"/>
      <c r="F50" s="26">
        <f>SUM(F43:F49)</f>
        <v>16919.998</v>
      </c>
      <c r="G50" s="25"/>
      <c r="H50" s="97">
        <f>SUM(H43:H49)</f>
        <v>16937.998</v>
      </c>
      <c r="I50" s="25"/>
      <c r="J50" s="25"/>
      <c r="K50" s="25"/>
    </row>
    <row r="51" spans="3:11" ht="12">
      <c r="C51" s="25"/>
      <c r="D51" s="25"/>
      <c r="E51" s="25"/>
      <c r="F51" s="25"/>
      <c r="G51" s="25"/>
      <c r="H51" s="96"/>
      <c r="I51" s="25"/>
      <c r="J51" s="25"/>
      <c r="K51" s="25"/>
    </row>
    <row r="52" spans="1:11" ht="12">
      <c r="A52" s="3" t="s">
        <v>205</v>
      </c>
      <c r="C52" s="25"/>
      <c r="D52" s="25"/>
      <c r="E52" s="25"/>
      <c r="F52" s="25"/>
      <c r="G52" s="25">
        <f>-SUM(G14:G51)</f>
        <v>86</v>
      </c>
      <c r="H52" s="96">
        <f>+F52+G52</f>
        <v>86</v>
      </c>
      <c r="I52" s="25"/>
      <c r="J52" s="25"/>
      <c r="K52" s="25"/>
    </row>
    <row r="53" spans="3:11" ht="12">
      <c r="C53" s="25"/>
      <c r="D53" s="25"/>
      <c r="E53" s="25"/>
      <c r="F53" s="25"/>
      <c r="G53" s="25"/>
      <c r="H53" s="96"/>
      <c r="I53" s="25"/>
      <c r="J53" s="25"/>
      <c r="K53" s="25"/>
    </row>
    <row r="54" spans="1:11" ht="12">
      <c r="A54" s="24" t="s">
        <v>188</v>
      </c>
      <c r="C54" s="25">
        <f>C34+C41+C50</f>
        <v>16185.16503</v>
      </c>
      <c r="D54" s="25">
        <f>D34+D41+D50</f>
        <v>0</v>
      </c>
      <c r="E54" s="25"/>
      <c r="F54" s="25">
        <f>F34+F41+F50+F52</f>
        <v>16185.16503</v>
      </c>
      <c r="G54" s="25"/>
      <c r="H54" s="96">
        <f>H34+H41+H50+H52</f>
        <v>16185.16503</v>
      </c>
      <c r="I54" s="25"/>
      <c r="J54" s="25"/>
      <c r="K54" s="25"/>
    </row>
    <row r="55" spans="1:11" ht="12">
      <c r="A55" s="24" t="s">
        <v>149</v>
      </c>
      <c r="C55" s="25">
        <f>ROUND(2/1000,0)</f>
        <v>0</v>
      </c>
      <c r="D55" s="25">
        <v>0</v>
      </c>
      <c r="E55" s="25"/>
      <c r="F55" s="25">
        <f>ROUND(2/1000,0)</f>
        <v>0</v>
      </c>
      <c r="G55" s="25"/>
      <c r="H55" s="96">
        <f>ROUND(2/1000,0)</f>
        <v>0</v>
      </c>
      <c r="I55" s="25"/>
      <c r="J55" s="25"/>
      <c r="K55" s="25"/>
    </row>
    <row r="56" spans="1:11" ht="12">
      <c r="A56" s="126" t="s">
        <v>284</v>
      </c>
      <c r="B56" s="127"/>
      <c r="C56" s="26">
        <f>SUM(C54:C55)</f>
        <v>16185.16503</v>
      </c>
      <c r="D56" s="26">
        <f>SUM(D54:D55)</f>
        <v>0</v>
      </c>
      <c r="E56" s="25"/>
      <c r="F56" s="26">
        <f>SUM(F54:F55)</f>
        <v>16185.16503</v>
      </c>
      <c r="G56" s="26"/>
      <c r="H56" s="97">
        <f>SUM(H54:H55)</f>
        <v>16185.16503</v>
      </c>
      <c r="I56" s="26"/>
      <c r="J56" s="26"/>
      <c r="K56" s="26"/>
    </row>
    <row r="57" spans="3:11" ht="12">
      <c r="C57" s="25"/>
      <c r="D57" s="25"/>
      <c r="E57" s="25"/>
      <c r="F57" s="25"/>
      <c r="G57" s="25"/>
      <c r="H57" s="96"/>
      <c r="I57" s="25"/>
      <c r="J57" s="25"/>
      <c r="K57" s="25"/>
    </row>
    <row r="58" spans="2:11" ht="12">
      <c r="B58" s="125" t="s">
        <v>285</v>
      </c>
      <c r="C58" s="72">
        <f>+'Balance Sheet'!C23</f>
        <v>16185</v>
      </c>
      <c r="D58" s="25"/>
      <c r="E58" s="25">
        <f>SUM(E15:E57)</f>
        <v>0</v>
      </c>
      <c r="F58" s="25"/>
      <c r="G58" s="25">
        <f>SUM(G15:G57)</f>
        <v>0</v>
      </c>
      <c r="H58" s="25"/>
      <c r="I58" s="25"/>
      <c r="J58" s="25"/>
      <c r="K58" s="25"/>
    </row>
    <row r="59" spans="3:11" ht="12">
      <c r="C59" s="25"/>
      <c r="D59" s="25"/>
      <c r="E59" s="95" t="s">
        <v>201</v>
      </c>
      <c r="F59" s="25"/>
      <c r="G59" s="95" t="s">
        <v>201</v>
      </c>
      <c r="H59" s="25"/>
      <c r="I59" s="25"/>
      <c r="J59" s="25"/>
      <c r="K59" s="25"/>
    </row>
    <row r="60" spans="2:11" ht="12">
      <c r="B60" s="128" t="s">
        <v>246</v>
      </c>
      <c r="C60" s="72">
        <f>+C56-C58</f>
        <v>0.16503000000011525</v>
      </c>
      <c r="D60" s="26"/>
      <c r="E60" s="25"/>
      <c r="F60" s="26"/>
      <c r="G60" s="26"/>
      <c r="H60" s="26"/>
      <c r="I60" s="26"/>
      <c r="J60" s="26"/>
      <c r="K60" s="26"/>
    </row>
    <row r="61" spans="3:11" ht="12">
      <c r="C61" s="25"/>
      <c r="D61" s="25"/>
      <c r="E61" s="25"/>
      <c r="F61" s="25"/>
      <c r="G61" s="25"/>
      <c r="H61" s="25"/>
      <c r="I61" s="25"/>
      <c r="J61" s="25"/>
      <c r="K61" s="25"/>
    </row>
    <row r="62" spans="3:11" ht="12">
      <c r="C62" s="26"/>
      <c r="D62" s="26"/>
      <c r="E62" s="25"/>
      <c r="F62" s="26"/>
      <c r="G62" s="26"/>
      <c r="H62" s="26"/>
      <c r="I62" s="26"/>
      <c r="J62" s="26"/>
      <c r="K62" s="26"/>
    </row>
    <row r="63" spans="3:11" ht="12">
      <c r="C63" s="26"/>
      <c r="D63" s="26"/>
      <c r="E63" s="25"/>
      <c r="F63" s="26"/>
      <c r="G63" s="26"/>
      <c r="H63" s="26"/>
      <c r="I63" s="26"/>
      <c r="J63" s="26"/>
      <c r="K63" s="26"/>
    </row>
    <row r="64" spans="3:11" ht="12">
      <c r="C64" s="25"/>
      <c r="D64" s="25"/>
      <c r="E64" s="25"/>
      <c r="F64" s="25"/>
      <c r="G64" s="25"/>
      <c r="H64" s="25"/>
      <c r="I64" s="25"/>
      <c r="J64" s="25"/>
      <c r="K64" s="25"/>
    </row>
    <row r="65" spans="3:11" ht="12">
      <c r="C65" s="26"/>
      <c r="D65" s="26"/>
      <c r="E65" s="25"/>
      <c r="F65" s="26"/>
      <c r="G65" s="26"/>
      <c r="H65" s="26"/>
      <c r="I65" s="26"/>
      <c r="J65" s="26"/>
      <c r="K65" s="26"/>
    </row>
    <row r="66" spans="3:11" ht="12">
      <c r="C66" s="25"/>
      <c r="D66" s="25"/>
      <c r="E66" s="25"/>
      <c r="F66" s="25"/>
      <c r="G66" s="25"/>
      <c r="H66" s="25"/>
      <c r="I66" s="25"/>
      <c r="J66" s="25"/>
      <c r="K66" s="25"/>
    </row>
    <row r="67" spans="3:11" ht="12">
      <c r="C67" s="25"/>
      <c r="D67" s="25"/>
      <c r="E67" s="25"/>
      <c r="F67" s="25"/>
      <c r="G67" s="25"/>
      <c r="H67" s="25"/>
      <c r="I67" s="25"/>
      <c r="J67" s="25"/>
      <c r="K67" s="25"/>
    </row>
    <row r="68" spans="3:11" ht="12">
      <c r="C68" s="25"/>
      <c r="D68" s="25"/>
      <c r="E68" s="25"/>
      <c r="F68" s="25"/>
      <c r="G68" s="25"/>
      <c r="H68" s="25"/>
      <c r="I68" s="25"/>
      <c r="J68" s="25"/>
      <c r="K68" s="25"/>
    </row>
  </sheetData>
  <mergeCells count="6">
    <mergeCell ref="A6:D6"/>
    <mergeCell ref="A1:D1"/>
    <mergeCell ref="A2:D2"/>
    <mergeCell ref="A5:D5"/>
    <mergeCell ref="A3:D3"/>
    <mergeCell ref="A4:D4"/>
  </mergeCells>
  <printOptions/>
  <pageMargins left="0.984251968503937" right="0.3937007874015748" top="0.7874015748031497" bottom="0.787401574803149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S0029TBS</cp:lastModifiedBy>
  <cp:lastPrinted>2006-01-03T18:57:17Z</cp:lastPrinted>
  <dcterms:created xsi:type="dcterms:W3CDTF">2004-11-30T04:22:14Z</dcterms:created>
  <dcterms:modified xsi:type="dcterms:W3CDTF">2006-01-04T01:20:13Z</dcterms:modified>
  <cp:category/>
  <cp:version/>
  <cp:contentType/>
  <cp:contentStatus/>
</cp:coreProperties>
</file>